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" sheetId="1" state="visible" r:id="rId1"/>
    <sheet xmlns:r="http://schemas.openxmlformats.org/officeDocument/2006/relationships" name="Feb" sheetId="2" state="visible" r:id="rId2"/>
    <sheet xmlns:r="http://schemas.openxmlformats.org/officeDocument/2006/relationships" name="Mar" sheetId="3" state="visible" r:id="rId3"/>
    <sheet xmlns:r="http://schemas.openxmlformats.org/officeDocument/2006/relationships" name="Apr" sheetId="4" state="visible" r:id="rId4"/>
    <sheet xmlns:r="http://schemas.openxmlformats.org/officeDocument/2006/relationships" name="May" sheetId="5" state="visible" r:id="rId5"/>
    <sheet xmlns:r="http://schemas.openxmlformats.org/officeDocument/2006/relationships" name="Jun" sheetId="6" state="visible" r:id="rId6"/>
    <sheet xmlns:r="http://schemas.openxmlformats.org/officeDocument/2006/relationships" name="Jul" sheetId="7" state="visible" r:id="rId7"/>
    <sheet xmlns:r="http://schemas.openxmlformats.org/officeDocument/2006/relationships" name="Aug" sheetId="8" state="visible" r:id="rId8"/>
    <sheet xmlns:r="http://schemas.openxmlformats.org/officeDocument/2006/relationships" name="Sep" sheetId="9" state="visible" r:id="rId9"/>
    <sheet xmlns:r="http://schemas.openxmlformats.org/officeDocument/2006/relationships" name="Oct" sheetId="10" state="visible" r:id="rId10"/>
    <sheet xmlns:r="http://schemas.openxmlformats.org/officeDocument/2006/relationships" name="Nov" sheetId="11" state="visible" r:id="rId11"/>
    <sheet xmlns:r="http://schemas.openxmlformats.org/officeDocument/2006/relationships" name="Dec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9">
    <font>
      <name val="Calibri"/>
      <family val="2"/>
      <color theme="1"/>
      <sz val="11"/>
      <scheme val="minor"/>
    </font>
    <font>
      <b val="1"/>
    </font>
    <font>
      <i val="1"/>
      <color rgb="00666666"/>
      <sz val="9"/>
    </font>
    <font>
      <b val="1"/>
      <color rgb="001F4E78"/>
      <sz val="22"/>
    </font>
    <font>
      <b val="1"/>
      <color rgb="00FFFFFF"/>
      <sz val="14"/>
    </font>
    <font>
      <b val="1"/>
      <color rgb="001F4E78"/>
      <sz val="10"/>
    </font>
    <font>
      <b val="1"/>
      <sz val="11"/>
    </font>
    <font>
      <b val="1"/>
      <color rgb="001F4E78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0" pivotButton="0" quotePrefix="0" xfId="0"/>
    <xf numFmtId="0" fontId="4" fillId="3" borderId="0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164" fontId="6" fillId="5" borderId="1" applyAlignment="1" pivotButton="0" quotePrefix="0" xfId="0">
      <alignment horizontal="left" vertical="top"/>
    </xf>
    <xf numFmtId="164" fontId="6" fillId="0" borderId="1" applyAlignment="1" pivotButton="0" quotePrefix="0" xfId="0">
      <alignment horizontal="left" vertical="top"/>
    </xf>
    <xf numFmtId="0" fontId="7" fillId="0" borderId="0" pivotButton="0" quotePrefix="0" xfId="0"/>
    <xf numFmtId="0" fontId="0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"January "&amp;$H$1</f>
        <v/>
      </c>
      <c r="H1" s="2" t="n">
        <v>2027</v>
      </c>
      <c r="I1" s="3" t="inlineStr">
        <is>
          <t>← year (other tabs follow it)</t>
        </is>
      </c>
    </row>
    <row r="3">
      <c r="A3" s="4" t="inlineStr">
        <is>
          <t>January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IF(MONTH(DATE($H$1,1,1)-WEEKDAY(DATE($H$1,1,1))+1+0)=1,DATE($H$1,1,1)-WEEKDAY(DATE($H$1,1,1))+1+0,"")</f>
        <v/>
      </c>
      <c r="B5" s="7">
        <f>IF(MONTH(DATE($H$1,1,1)-WEEKDAY(DATE($H$1,1,1))+1+1)=1,DATE($H$1,1,1)-WEEKDAY(DATE($H$1,1,1))+1+1,"")</f>
        <v/>
      </c>
      <c r="C5" s="7">
        <f>IF(MONTH(DATE($H$1,1,1)-WEEKDAY(DATE($H$1,1,1))+1+2)=1,DATE($H$1,1,1)-WEEKDAY(DATE($H$1,1,1))+1+2,"")</f>
        <v/>
      </c>
      <c r="D5" s="7">
        <f>IF(MONTH(DATE($H$1,1,1)-WEEKDAY(DATE($H$1,1,1))+1+3)=1,DATE($H$1,1,1)-WEEKDAY(DATE($H$1,1,1))+1+3,"")</f>
        <v/>
      </c>
      <c r="E5" s="7">
        <f>IF(MONTH(DATE($H$1,1,1)-WEEKDAY(DATE($H$1,1,1))+1+4)=1,DATE($H$1,1,1)-WEEKDAY(DATE($H$1,1,1))+1+4,"")</f>
        <v/>
      </c>
      <c r="F5" s="7">
        <f>IF(MONTH(DATE($H$1,1,1)-WEEKDAY(DATE($H$1,1,1))+1+5)=1,DATE($H$1,1,1)-WEEKDAY(DATE($H$1,1,1))+1+5,"")</f>
        <v/>
      </c>
      <c r="G5" s="6">
        <f>IF(MONTH(DATE($H$1,1,1)-WEEKDAY(DATE($H$1,1,1))+1+6)=1,DATE($H$1,1,1)-WEEKDAY(DATE($H$1,1,1))+1+6,"")</f>
        <v/>
      </c>
    </row>
    <row r="6" ht="62" customHeight="1">
      <c r="A6" s="6">
        <f>IF(MONTH(DATE($H$1,1,1)-WEEKDAY(DATE($H$1,1,1))+1+7)=1,DATE($H$1,1,1)-WEEKDAY(DATE($H$1,1,1))+1+7,"")</f>
        <v/>
      </c>
      <c r="B6" s="7">
        <f>IF(MONTH(DATE($H$1,1,1)-WEEKDAY(DATE($H$1,1,1))+1+8)=1,DATE($H$1,1,1)-WEEKDAY(DATE($H$1,1,1))+1+8,"")</f>
        <v/>
      </c>
      <c r="C6" s="7">
        <f>IF(MONTH(DATE($H$1,1,1)-WEEKDAY(DATE($H$1,1,1))+1+9)=1,DATE($H$1,1,1)-WEEKDAY(DATE($H$1,1,1))+1+9,"")</f>
        <v/>
      </c>
      <c r="D6" s="7">
        <f>IF(MONTH(DATE($H$1,1,1)-WEEKDAY(DATE($H$1,1,1))+1+10)=1,DATE($H$1,1,1)-WEEKDAY(DATE($H$1,1,1))+1+10,"")</f>
        <v/>
      </c>
      <c r="E6" s="7">
        <f>IF(MONTH(DATE($H$1,1,1)-WEEKDAY(DATE($H$1,1,1))+1+11)=1,DATE($H$1,1,1)-WEEKDAY(DATE($H$1,1,1))+1+11,"")</f>
        <v/>
      </c>
      <c r="F6" s="7">
        <f>IF(MONTH(DATE($H$1,1,1)-WEEKDAY(DATE($H$1,1,1))+1+12)=1,DATE($H$1,1,1)-WEEKDAY(DATE($H$1,1,1))+1+12,"")</f>
        <v/>
      </c>
      <c r="G6" s="6">
        <f>IF(MONTH(DATE($H$1,1,1)-WEEKDAY(DATE($H$1,1,1))+1+13)=1,DATE($H$1,1,1)-WEEKDAY(DATE($H$1,1,1))+1+13,"")</f>
        <v/>
      </c>
    </row>
    <row r="7" ht="62" customHeight="1">
      <c r="A7" s="6">
        <f>IF(MONTH(DATE($H$1,1,1)-WEEKDAY(DATE($H$1,1,1))+1+14)=1,DATE($H$1,1,1)-WEEKDAY(DATE($H$1,1,1))+1+14,"")</f>
        <v/>
      </c>
      <c r="B7" s="7">
        <f>IF(MONTH(DATE($H$1,1,1)-WEEKDAY(DATE($H$1,1,1))+1+15)=1,DATE($H$1,1,1)-WEEKDAY(DATE($H$1,1,1))+1+15,"")</f>
        <v/>
      </c>
      <c r="C7" s="7">
        <f>IF(MONTH(DATE($H$1,1,1)-WEEKDAY(DATE($H$1,1,1))+1+16)=1,DATE($H$1,1,1)-WEEKDAY(DATE($H$1,1,1))+1+16,"")</f>
        <v/>
      </c>
      <c r="D7" s="7">
        <f>IF(MONTH(DATE($H$1,1,1)-WEEKDAY(DATE($H$1,1,1))+1+17)=1,DATE($H$1,1,1)-WEEKDAY(DATE($H$1,1,1))+1+17,"")</f>
        <v/>
      </c>
      <c r="E7" s="7">
        <f>IF(MONTH(DATE($H$1,1,1)-WEEKDAY(DATE($H$1,1,1))+1+18)=1,DATE($H$1,1,1)-WEEKDAY(DATE($H$1,1,1))+1+18,"")</f>
        <v/>
      </c>
      <c r="F7" s="7">
        <f>IF(MONTH(DATE($H$1,1,1)-WEEKDAY(DATE($H$1,1,1))+1+19)=1,DATE($H$1,1,1)-WEEKDAY(DATE($H$1,1,1))+1+19,"")</f>
        <v/>
      </c>
      <c r="G7" s="6">
        <f>IF(MONTH(DATE($H$1,1,1)-WEEKDAY(DATE($H$1,1,1))+1+20)=1,DATE($H$1,1,1)-WEEKDAY(DATE($H$1,1,1))+1+20,"")</f>
        <v/>
      </c>
    </row>
    <row r="8" ht="62" customHeight="1">
      <c r="A8" s="6">
        <f>IF(MONTH(DATE($H$1,1,1)-WEEKDAY(DATE($H$1,1,1))+1+21)=1,DATE($H$1,1,1)-WEEKDAY(DATE($H$1,1,1))+1+21,"")</f>
        <v/>
      </c>
      <c r="B8" s="7">
        <f>IF(MONTH(DATE($H$1,1,1)-WEEKDAY(DATE($H$1,1,1))+1+22)=1,DATE($H$1,1,1)-WEEKDAY(DATE($H$1,1,1))+1+22,"")</f>
        <v/>
      </c>
      <c r="C8" s="7">
        <f>IF(MONTH(DATE($H$1,1,1)-WEEKDAY(DATE($H$1,1,1))+1+23)=1,DATE($H$1,1,1)-WEEKDAY(DATE($H$1,1,1))+1+23,"")</f>
        <v/>
      </c>
      <c r="D8" s="7">
        <f>IF(MONTH(DATE($H$1,1,1)-WEEKDAY(DATE($H$1,1,1))+1+24)=1,DATE($H$1,1,1)-WEEKDAY(DATE($H$1,1,1))+1+24,"")</f>
        <v/>
      </c>
      <c r="E8" s="7">
        <f>IF(MONTH(DATE($H$1,1,1)-WEEKDAY(DATE($H$1,1,1))+1+25)=1,DATE($H$1,1,1)-WEEKDAY(DATE($H$1,1,1))+1+25,"")</f>
        <v/>
      </c>
      <c r="F8" s="7">
        <f>IF(MONTH(DATE($H$1,1,1)-WEEKDAY(DATE($H$1,1,1))+1+26)=1,DATE($H$1,1,1)-WEEKDAY(DATE($H$1,1,1))+1+26,"")</f>
        <v/>
      </c>
      <c r="G8" s="6">
        <f>IF(MONTH(DATE($H$1,1,1)-WEEKDAY(DATE($H$1,1,1))+1+27)=1,DATE($H$1,1,1)-WEEKDAY(DATE($H$1,1,1))+1+27,"")</f>
        <v/>
      </c>
    </row>
    <row r="9" ht="62" customHeight="1">
      <c r="A9" s="6">
        <f>IF(MONTH(DATE($H$1,1,1)-WEEKDAY(DATE($H$1,1,1))+1+28)=1,DATE($H$1,1,1)-WEEKDAY(DATE($H$1,1,1))+1+28,"")</f>
        <v/>
      </c>
      <c r="B9" s="7">
        <f>IF(MONTH(DATE($H$1,1,1)-WEEKDAY(DATE($H$1,1,1))+1+29)=1,DATE($H$1,1,1)-WEEKDAY(DATE($H$1,1,1))+1+29,"")</f>
        <v/>
      </c>
      <c r="C9" s="7">
        <f>IF(MONTH(DATE($H$1,1,1)-WEEKDAY(DATE($H$1,1,1))+1+30)=1,DATE($H$1,1,1)-WEEKDAY(DATE($H$1,1,1))+1+30,"")</f>
        <v/>
      </c>
      <c r="D9" s="7">
        <f>IF(MONTH(DATE($H$1,1,1)-WEEKDAY(DATE($H$1,1,1))+1+31)=1,DATE($H$1,1,1)-WEEKDAY(DATE($H$1,1,1))+1+31,"")</f>
        <v/>
      </c>
      <c r="E9" s="7">
        <f>IF(MONTH(DATE($H$1,1,1)-WEEKDAY(DATE($H$1,1,1))+1+32)=1,DATE($H$1,1,1)-WEEKDAY(DATE($H$1,1,1))+1+32,"")</f>
        <v/>
      </c>
      <c r="F9" s="7">
        <f>IF(MONTH(DATE($H$1,1,1)-WEEKDAY(DATE($H$1,1,1))+1+33)=1,DATE($H$1,1,1)-WEEKDAY(DATE($H$1,1,1))+1+33,"")</f>
        <v/>
      </c>
      <c r="G9" s="6">
        <f>IF(MONTH(DATE($H$1,1,1)-WEEKDAY(DATE($H$1,1,1))+1+34)=1,DATE($H$1,1,1)-WEEKDAY(DATE($H$1,1,1))+1+34,"")</f>
        <v/>
      </c>
    </row>
    <row r="10" ht="62" customHeight="1">
      <c r="A10" s="6">
        <f>IF(MONTH(DATE($H$1,1,1)-WEEKDAY(DATE($H$1,1,1))+1+35)=1,DATE($H$1,1,1)-WEEKDAY(DATE($H$1,1,1))+1+35,"")</f>
        <v/>
      </c>
      <c r="B10" s="7">
        <f>IF(MONTH(DATE($H$1,1,1)-WEEKDAY(DATE($H$1,1,1))+1+36)=1,DATE($H$1,1,1)-WEEKDAY(DATE($H$1,1,1))+1+36,"")</f>
        <v/>
      </c>
      <c r="C10" s="7">
        <f>IF(MONTH(DATE($H$1,1,1)-WEEKDAY(DATE($H$1,1,1))+1+37)=1,DATE($H$1,1,1)-WEEKDAY(DATE($H$1,1,1))+1+37,"")</f>
        <v/>
      </c>
      <c r="D10" s="7">
        <f>IF(MONTH(DATE($H$1,1,1)-WEEKDAY(DATE($H$1,1,1))+1+38)=1,DATE($H$1,1,1)-WEEKDAY(DATE($H$1,1,1))+1+38,"")</f>
        <v/>
      </c>
      <c r="E10" s="7">
        <f>IF(MONTH(DATE($H$1,1,1)-WEEKDAY(DATE($H$1,1,1))+1+39)=1,DATE($H$1,1,1)-WEEKDAY(DATE($H$1,1,1))+1+39,"")</f>
        <v/>
      </c>
      <c r="F10" s="7">
        <f>IF(MONTH(DATE($H$1,1,1)-WEEKDAY(DATE($H$1,1,1))+1+40)=1,DATE($H$1,1,1)-WEEKDAY(DATE($H$1,1,1))+1+40,"")</f>
        <v/>
      </c>
      <c r="G10" s="6">
        <f>IF(MONTH(DATE($H$1,1,1)-WEEKDAY(DATE($H$1,1,1))+1+41)=1,DATE($H$1,1,1)-WEEKDAY(DATE($H$1,1,1))+1+41,"")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"February "&amp;$H$1</f>
        <v/>
      </c>
      <c r="H1" s="10">
        <f>Jan!$H$1</f>
        <v/>
      </c>
    </row>
    <row r="3">
      <c r="A3" s="4" t="inlineStr">
        <is>
          <t>February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IF(MONTH(DATE($H$1,2,1)-WEEKDAY(DATE($H$1,2,1))+1+0)=2,DATE($H$1,2,1)-WEEKDAY(DATE($H$1,2,1))+1+0,"")</f>
        <v/>
      </c>
      <c r="B5" s="7">
        <f>IF(MONTH(DATE($H$1,2,1)-WEEKDAY(DATE($H$1,2,1))+1+1)=2,DATE($H$1,2,1)-WEEKDAY(DATE($H$1,2,1))+1+1,"")</f>
        <v/>
      </c>
      <c r="C5" s="7">
        <f>IF(MONTH(DATE($H$1,2,1)-WEEKDAY(DATE($H$1,2,1))+1+2)=2,DATE($H$1,2,1)-WEEKDAY(DATE($H$1,2,1))+1+2,"")</f>
        <v/>
      </c>
      <c r="D5" s="7">
        <f>IF(MONTH(DATE($H$1,2,1)-WEEKDAY(DATE($H$1,2,1))+1+3)=2,DATE($H$1,2,1)-WEEKDAY(DATE($H$1,2,1))+1+3,"")</f>
        <v/>
      </c>
      <c r="E5" s="7">
        <f>IF(MONTH(DATE($H$1,2,1)-WEEKDAY(DATE($H$1,2,1))+1+4)=2,DATE($H$1,2,1)-WEEKDAY(DATE($H$1,2,1))+1+4,"")</f>
        <v/>
      </c>
      <c r="F5" s="7">
        <f>IF(MONTH(DATE($H$1,2,1)-WEEKDAY(DATE($H$1,2,1))+1+5)=2,DATE($H$1,2,1)-WEEKDAY(DATE($H$1,2,1))+1+5,"")</f>
        <v/>
      </c>
      <c r="G5" s="6">
        <f>IF(MONTH(DATE($H$1,2,1)-WEEKDAY(DATE($H$1,2,1))+1+6)=2,DATE($H$1,2,1)-WEEKDAY(DATE($H$1,2,1))+1+6,"")</f>
        <v/>
      </c>
    </row>
    <row r="6" ht="62" customHeight="1">
      <c r="A6" s="6">
        <f>IF(MONTH(DATE($H$1,2,1)-WEEKDAY(DATE($H$1,2,1))+1+7)=2,DATE($H$1,2,1)-WEEKDAY(DATE($H$1,2,1))+1+7,"")</f>
        <v/>
      </c>
      <c r="B6" s="7">
        <f>IF(MONTH(DATE($H$1,2,1)-WEEKDAY(DATE($H$1,2,1))+1+8)=2,DATE($H$1,2,1)-WEEKDAY(DATE($H$1,2,1))+1+8,"")</f>
        <v/>
      </c>
      <c r="C6" s="7">
        <f>IF(MONTH(DATE($H$1,2,1)-WEEKDAY(DATE($H$1,2,1))+1+9)=2,DATE($H$1,2,1)-WEEKDAY(DATE($H$1,2,1))+1+9,"")</f>
        <v/>
      </c>
      <c r="D6" s="7">
        <f>IF(MONTH(DATE($H$1,2,1)-WEEKDAY(DATE($H$1,2,1))+1+10)=2,DATE($H$1,2,1)-WEEKDAY(DATE($H$1,2,1))+1+10,"")</f>
        <v/>
      </c>
      <c r="E6" s="7">
        <f>IF(MONTH(DATE($H$1,2,1)-WEEKDAY(DATE($H$1,2,1))+1+11)=2,DATE($H$1,2,1)-WEEKDAY(DATE($H$1,2,1))+1+11,"")</f>
        <v/>
      </c>
      <c r="F6" s="7">
        <f>IF(MONTH(DATE($H$1,2,1)-WEEKDAY(DATE($H$1,2,1))+1+12)=2,DATE($H$1,2,1)-WEEKDAY(DATE($H$1,2,1))+1+12,"")</f>
        <v/>
      </c>
      <c r="G6" s="6">
        <f>IF(MONTH(DATE($H$1,2,1)-WEEKDAY(DATE($H$1,2,1))+1+13)=2,DATE($H$1,2,1)-WEEKDAY(DATE($H$1,2,1))+1+13,"")</f>
        <v/>
      </c>
    </row>
    <row r="7" ht="62" customHeight="1">
      <c r="A7" s="6">
        <f>IF(MONTH(DATE($H$1,2,1)-WEEKDAY(DATE($H$1,2,1))+1+14)=2,DATE($H$1,2,1)-WEEKDAY(DATE($H$1,2,1))+1+14,"")</f>
        <v/>
      </c>
      <c r="B7" s="7">
        <f>IF(MONTH(DATE($H$1,2,1)-WEEKDAY(DATE($H$1,2,1))+1+15)=2,DATE($H$1,2,1)-WEEKDAY(DATE($H$1,2,1))+1+15,"")</f>
        <v/>
      </c>
      <c r="C7" s="7">
        <f>IF(MONTH(DATE($H$1,2,1)-WEEKDAY(DATE($H$1,2,1))+1+16)=2,DATE($H$1,2,1)-WEEKDAY(DATE($H$1,2,1))+1+16,"")</f>
        <v/>
      </c>
      <c r="D7" s="7">
        <f>IF(MONTH(DATE($H$1,2,1)-WEEKDAY(DATE($H$1,2,1))+1+17)=2,DATE($H$1,2,1)-WEEKDAY(DATE($H$1,2,1))+1+17,"")</f>
        <v/>
      </c>
      <c r="E7" s="7">
        <f>IF(MONTH(DATE($H$1,2,1)-WEEKDAY(DATE($H$1,2,1))+1+18)=2,DATE($H$1,2,1)-WEEKDAY(DATE($H$1,2,1))+1+18,"")</f>
        <v/>
      </c>
      <c r="F7" s="7">
        <f>IF(MONTH(DATE($H$1,2,1)-WEEKDAY(DATE($H$1,2,1))+1+19)=2,DATE($H$1,2,1)-WEEKDAY(DATE($H$1,2,1))+1+19,"")</f>
        <v/>
      </c>
      <c r="G7" s="6">
        <f>IF(MONTH(DATE($H$1,2,1)-WEEKDAY(DATE($H$1,2,1))+1+20)=2,DATE($H$1,2,1)-WEEKDAY(DATE($H$1,2,1))+1+20,"")</f>
        <v/>
      </c>
    </row>
    <row r="8" ht="62" customHeight="1">
      <c r="A8" s="6">
        <f>IF(MONTH(DATE($H$1,2,1)-WEEKDAY(DATE($H$1,2,1))+1+21)=2,DATE($H$1,2,1)-WEEKDAY(DATE($H$1,2,1))+1+21,"")</f>
        <v/>
      </c>
      <c r="B8" s="7">
        <f>IF(MONTH(DATE($H$1,2,1)-WEEKDAY(DATE($H$1,2,1))+1+22)=2,DATE($H$1,2,1)-WEEKDAY(DATE($H$1,2,1))+1+22,"")</f>
        <v/>
      </c>
      <c r="C8" s="7">
        <f>IF(MONTH(DATE($H$1,2,1)-WEEKDAY(DATE($H$1,2,1))+1+23)=2,DATE($H$1,2,1)-WEEKDAY(DATE($H$1,2,1))+1+23,"")</f>
        <v/>
      </c>
      <c r="D8" s="7">
        <f>IF(MONTH(DATE($H$1,2,1)-WEEKDAY(DATE($H$1,2,1))+1+24)=2,DATE($H$1,2,1)-WEEKDAY(DATE($H$1,2,1))+1+24,"")</f>
        <v/>
      </c>
      <c r="E8" s="7">
        <f>IF(MONTH(DATE($H$1,2,1)-WEEKDAY(DATE($H$1,2,1))+1+25)=2,DATE($H$1,2,1)-WEEKDAY(DATE($H$1,2,1))+1+25,"")</f>
        <v/>
      </c>
      <c r="F8" s="7">
        <f>IF(MONTH(DATE($H$1,2,1)-WEEKDAY(DATE($H$1,2,1))+1+26)=2,DATE($H$1,2,1)-WEEKDAY(DATE($H$1,2,1))+1+26,"")</f>
        <v/>
      </c>
      <c r="G8" s="6">
        <f>IF(MONTH(DATE($H$1,2,1)-WEEKDAY(DATE($H$1,2,1))+1+27)=2,DATE($H$1,2,1)-WEEKDAY(DATE($H$1,2,1))+1+27,"")</f>
        <v/>
      </c>
    </row>
    <row r="9" ht="62" customHeight="1">
      <c r="A9" s="6">
        <f>IF(MONTH(DATE($H$1,2,1)-WEEKDAY(DATE($H$1,2,1))+1+28)=2,DATE($H$1,2,1)-WEEKDAY(DATE($H$1,2,1))+1+28,"")</f>
        <v/>
      </c>
      <c r="B9" s="7">
        <f>IF(MONTH(DATE($H$1,2,1)-WEEKDAY(DATE($H$1,2,1))+1+29)=2,DATE($H$1,2,1)-WEEKDAY(DATE($H$1,2,1))+1+29,"")</f>
        <v/>
      </c>
      <c r="C9" s="7">
        <f>IF(MONTH(DATE($H$1,2,1)-WEEKDAY(DATE($H$1,2,1))+1+30)=2,DATE($H$1,2,1)-WEEKDAY(DATE($H$1,2,1))+1+30,"")</f>
        <v/>
      </c>
      <c r="D9" s="7">
        <f>IF(MONTH(DATE($H$1,2,1)-WEEKDAY(DATE($H$1,2,1))+1+31)=2,DATE($H$1,2,1)-WEEKDAY(DATE($H$1,2,1))+1+31,"")</f>
        <v/>
      </c>
      <c r="E9" s="7">
        <f>IF(MONTH(DATE($H$1,2,1)-WEEKDAY(DATE($H$1,2,1))+1+32)=2,DATE($H$1,2,1)-WEEKDAY(DATE($H$1,2,1))+1+32,"")</f>
        <v/>
      </c>
      <c r="F9" s="7">
        <f>IF(MONTH(DATE($H$1,2,1)-WEEKDAY(DATE($H$1,2,1))+1+33)=2,DATE($H$1,2,1)-WEEKDAY(DATE($H$1,2,1))+1+33,"")</f>
        <v/>
      </c>
      <c r="G9" s="6">
        <f>IF(MONTH(DATE($H$1,2,1)-WEEKDAY(DATE($H$1,2,1))+1+34)=2,DATE($H$1,2,1)-WEEKDAY(DATE($H$1,2,1))+1+34,"")</f>
        <v/>
      </c>
    </row>
    <row r="10" ht="62" customHeight="1">
      <c r="A10" s="6">
        <f>IF(MONTH(DATE($H$1,2,1)-WEEKDAY(DATE($H$1,2,1))+1+35)=2,DATE($H$1,2,1)-WEEKDAY(DATE($H$1,2,1))+1+35,"")</f>
        <v/>
      </c>
      <c r="B10" s="7">
        <f>IF(MONTH(DATE($H$1,2,1)-WEEKDAY(DATE($H$1,2,1))+1+36)=2,DATE($H$1,2,1)-WEEKDAY(DATE($H$1,2,1))+1+36,"")</f>
        <v/>
      </c>
      <c r="C10" s="7">
        <f>IF(MONTH(DATE($H$1,2,1)-WEEKDAY(DATE($H$1,2,1))+1+37)=2,DATE($H$1,2,1)-WEEKDAY(DATE($H$1,2,1))+1+37,"")</f>
        <v/>
      </c>
      <c r="D10" s="7">
        <f>IF(MONTH(DATE($H$1,2,1)-WEEKDAY(DATE($H$1,2,1))+1+38)=2,DATE($H$1,2,1)-WEEKDAY(DATE($H$1,2,1))+1+38,"")</f>
        <v/>
      </c>
      <c r="E10" s="7">
        <f>IF(MONTH(DATE($H$1,2,1)-WEEKDAY(DATE($H$1,2,1))+1+39)=2,DATE($H$1,2,1)-WEEKDAY(DATE($H$1,2,1))+1+39,"")</f>
        <v/>
      </c>
      <c r="F10" s="7">
        <f>IF(MONTH(DATE($H$1,2,1)-WEEKDAY(DATE($H$1,2,1))+1+40)=2,DATE($H$1,2,1)-WEEKDAY(DATE($H$1,2,1))+1+40,"")</f>
        <v/>
      </c>
      <c r="G10" s="6">
        <f>IF(MONTH(DATE($H$1,2,1)-WEEKDAY(DATE($H$1,2,1))+1+41)=2,DATE($H$1,2,1)-WEEKDAY(DATE($H$1,2,1))+1+41,"")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"March "&amp;$H$1</f>
        <v/>
      </c>
      <c r="H1" s="10">
        <f>Jan!$H$1</f>
        <v/>
      </c>
    </row>
    <row r="3">
      <c r="A3" s="4" t="inlineStr">
        <is>
          <t>March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IF(MONTH(DATE($H$1,3,1)-WEEKDAY(DATE($H$1,3,1))+1+0)=3,DATE($H$1,3,1)-WEEKDAY(DATE($H$1,3,1))+1+0,"")</f>
        <v/>
      </c>
      <c r="B5" s="7">
        <f>IF(MONTH(DATE($H$1,3,1)-WEEKDAY(DATE($H$1,3,1))+1+1)=3,DATE($H$1,3,1)-WEEKDAY(DATE($H$1,3,1))+1+1,"")</f>
        <v/>
      </c>
      <c r="C5" s="7">
        <f>IF(MONTH(DATE($H$1,3,1)-WEEKDAY(DATE($H$1,3,1))+1+2)=3,DATE($H$1,3,1)-WEEKDAY(DATE($H$1,3,1))+1+2,"")</f>
        <v/>
      </c>
      <c r="D5" s="7">
        <f>IF(MONTH(DATE($H$1,3,1)-WEEKDAY(DATE($H$1,3,1))+1+3)=3,DATE($H$1,3,1)-WEEKDAY(DATE($H$1,3,1))+1+3,"")</f>
        <v/>
      </c>
      <c r="E5" s="7">
        <f>IF(MONTH(DATE($H$1,3,1)-WEEKDAY(DATE($H$1,3,1))+1+4)=3,DATE($H$1,3,1)-WEEKDAY(DATE($H$1,3,1))+1+4,"")</f>
        <v/>
      </c>
      <c r="F5" s="7">
        <f>IF(MONTH(DATE($H$1,3,1)-WEEKDAY(DATE($H$1,3,1))+1+5)=3,DATE($H$1,3,1)-WEEKDAY(DATE($H$1,3,1))+1+5,"")</f>
        <v/>
      </c>
      <c r="G5" s="6">
        <f>IF(MONTH(DATE($H$1,3,1)-WEEKDAY(DATE($H$1,3,1))+1+6)=3,DATE($H$1,3,1)-WEEKDAY(DATE($H$1,3,1))+1+6,"")</f>
        <v/>
      </c>
    </row>
    <row r="6" ht="62" customHeight="1">
      <c r="A6" s="6">
        <f>IF(MONTH(DATE($H$1,3,1)-WEEKDAY(DATE($H$1,3,1))+1+7)=3,DATE($H$1,3,1)-WEEKDAY(DATE($H$1,3,1))+1+7,"")</f>
        <v/>
      </c>
      <c r="B6" s="7">
        <f>IF(MONTH(DATE($H$1,3,1)-WEEKDAY(DATE($H$1,3,1))+1+8)=3,DATE($H$1,3,1)-WEEKDAY(DATE($H$1,3,1))+1+8,"")</f>
        <v/>
      </c>
      <c r="C6" s="7">
        <f>IF(MONTH(DATE($H$1,3,1)-WEEKDAY(DATE($H$1,3,1))+1+9)=3,DATE($H$1,3,1)-WEEKDAY(DATE($H$1,3,1))+1+9,"")</f>
        <v/>
      </c>
      <c r="D6" s="7">
        <f>IF(MONTH(DATE($H$1,3,1)-WEEKDAY(DATE($H$1,3,1))+1+10)=3,DATE($H$1,3,1)-WEEKDAY(DATE($H$1,3,1))+1+10,"")</f>
        <v/>
      </c>
      <c r="E6" s="7">
        <f>IF(MONTH(DATE($H$1,3,1)-WEEKDAY(DATE($H$1,3,1))+1+11)=3,DATE($H$1,3,1)-WEEKDAY(DATE($H$1,3,1))+1+11,"")</f>
        <v/>
      </c>
      <c r="F6" s="7">
        <f>IF(MONTH(DATE($H$1,3,1)-WEEKDAY(DATE($H$1,3,1))+1+12)=3,DATE($H$1,3,1)-WEEKDAY(DATE($H$1,3,1))+1+12,"")</f>
        <v/>
      </c>
      <c r="G6" s="6">
        <f>IF(MONTH(DATE($H$1,3,1)-WEEKDAY(DATE($H$1,3,1))+1+13)=3,DATE($H$1,3,1)-WEEKDAY(DATE($H$1,3,1))+1+13,"")</f>
        <v/>
      </c>
    </row>
    <row r="7" ht="62" customHeight="1">
      <c r="A7" s="6">
        <f>IF(MONTH(DATE($H$1,3,1)-WEEKDAY(DATE($H$1,3,1))+1+14)=3,DATE($H$1,3,1)-WEEKDAY(DATE($H$1,3,1))+1+14,"")</f>
        <v/>
      </c>
      <c r="B7" s="7">
        <f>IF(MONTH(DATE($H$1,3,1)-WEEKDAY(DATE($H$1,3,1))+1+15)=3,DATE($H$1,3,1)-WEEKDAY(DATE($H$1,3,1))+1+15,"")</f>
        <v/>
      </c>
      <c r="C7" s="7">
        <f>IF(MONTH(DATE($H$1,3,1)-WEEKDAY(DATE($H$1,3,1))+1+16)=3,DATE($H$1,3,1)-WEEKDAY(DATE($H$1,3,1))+1+16,"")</f>
        <v/>
      </c>
      <c r="D7" s="7">
        <f>IF(MONTH(DATE($H$1,3,1)-WEEKDAY(DATE($H$1,3,1))+1+17)=3,DATE($H$1,3,1)-WEEKDAY(DATE($H$1,3,1))+1+17,"")</f>
        <v/>
      </c>
      <c r="E7" s="7">
        <f>IF(MONTH(DATE($H$1,3,1)-WEEKDAY(DATE($H$1,3,1))+1+18)=3,DATE($H$1,3,1)-WEEKDAY(DATE($H$1,3,1))+1+18,"")</f>
        <v/>
      </c>
      <c r="F7" s="7">
        <f>IF(MONTH(DATE($H$1,3,1)-WEEKDAY(DATE($H$1,3,1))+1+19)=3,DATE($H$1,3,1)-WEEKDAY(DATE($H$1,3,1))+1+19,"")</f>
        <v/>
      </c>
      <c r="G7" s="6">
        <f>IF(MONTH(DATE($H$1,3,1)-WEEKDAY(DATE($H$1,3,1))+1+20)=3,DATE($H$1,3,1)-WEEKDAY(DATE($H$1,3,1))+1+20,"")</f>
        <v/>
      </c>
    </row>
    <row r="8" ht="62" customHeight="1">
      <c r="A8" s="6">
        <f>IF(MONTH(DATE($H$1,3,1)-WEEKDAY(DATE($H$1,3,1))+1+21)=3,DATE($H$1,3,1)-WEEKDAY(DATE($H$1,3,1))+1+21,"")</f>
        <v/>
      </c>
      <c r="B8" s="7">
        <f>IF(MONTH(DATE($H$1,3,1)-WEEKDAY(DATE($H$1,3,1))+1+22)=3,DATE($H$1,3,1)-WEEKDAY(DATE($H$1,3,1))+1+22,"")</f>
        <v/>
      </c>
      <c r="C8" s="7">
        <f>IF(MONTH(DATE($H$1,3,1)-WEEKDAY(DATE($H$1,3,1))+1+23)=3,DATE($H$1,3,1)-WEEKDAY(DATE($H$1,3,1))+1+23,"")</f>
        <v/>
      </c>
      <c r="D8" s="7">
        <f>IF(MONTH(DATE($H$1,3,1)-WEEKDAY(DATE($H$1,3,1))+1+24)=3,DATE($H$1,3,1)-WEEKDAY(DATE($H$1,3,1))+1+24,"")</f>
        <v/>
      </c>
      <c r="E8" s="7">
        <f>IF(MONTH(DATE($H$1,3,1)-WEEKDAY(DATE($H$1,3,1))+1+25)=3,DATE($H$1,3,1)-WEEKDAY(DATE($H$1,3,1))+1+25,"")</f>
        <v/>
      </c>
      <c r="F8" s="7">
        <f>IF(MONTH(DATE($H$1,3,1)-WEEKDAY(DATE($H$1,3,1))+1+26)=3,DATE($H$1,3,1)-WEEKDAY(DATE($H$1,3,1))+1+26,"")</f>
        <v/>
      </c>
      <c r="G8" s="6">
        <f>IF(MONTH(DATE($H$1,3,1)-WEEKDAY(DATE($H$1,3,1))+1+27)=3,DATE($H$1,3,1)-WEEKDAY(DATE($H$1,3,1))+1+27,"")</f>
        <v/>
      </c>
    </row>
    <row r="9" ht="62" customHeight="1">
      <c r="A9" s="6">
        <f>IF(MONTH(DATE($H$1,3,1)-WEEKDAY(DATE($H$1,3,1))+1+28)=3,DATE($H$1,3,1)-WEEKDAY(DATE($H$1,3,1))+1+28,"")</f>
        <v/>
      </c>
      <c r="B9" s="7">
        <f>IF(MONTH(DATE($H$1,3,1)-WEEKDAY(DATE($H$1,3,1))+1+29)=3,DATE($H$1,3,1)-WEEKDAY(DATE($H$1,3,1))+1+29,"")</f>
        <v/>
      </c>
      <c r="C9" s="7">
        <f>IF(MONTH(DATE($H$1,3,1)-WEEKDAY(DATE($H$1,3,1))+1+30)=3,DATE($H$1,3,1)-WEEKDAY(DATE($H$1,3,1))+1+30,"")</f>
        <v/>
      </c>
      <c r="D9" s="7">
        <f>IF(MONTH(DATE($H$1,3,1)-WEEKDAY(DATE($H$1,3,1))+1+31)=3,DATE($H$1,3,1)-WEEKDAY(DATE($H$1,3,1))+1+31,"")</f>
        <v/>
      </c>
      <c r="E9" s="7">
        <f>IF(MONTH(DATE($H$1,3,1)-WEEKDAY(DATE($H$1,3,1))+1+32)=3,DATE($H$1,3,1)-WEEKDAY(DATE($H$1,3,1))+1+32,"")</f>
        <v/>
      </c>
      <c r="F9" s="7">
        <f>IF(MONTH(DATE($H$1,3,1)-WEEKDAY(DATE($H$1,3,1))+1+33)=3,DATE($H$1,3,1)-WEEKDAY(DATE($H$1,3,1))+1+33,"")</f>
        <v/>
      </c>
      <c r="G9" s="6">
        <f>IF(MONTH(DATE($H$1,3,1)-WEEKDAY(DATE($H$1,3,1))+1+34)=3,DATE($H$1,3,1)-WEEKDAY(DATE($H$1,3,1))+1+34,"")</f>
        <v/>
      </c>
    </row>
    <row r="10" ht="62" customHeight="1">
      <c r="A10" s="6">
        <f>IF(MONTH(DATE($H$1,3,1)-WEEKDAY(DATE($H$1,3,1))+1+35)=3,DATE($H$1,3,1)-WEEKDAY(DATE($H$1,3,1))+1+35,"")</f>
        <v/>
      </c>
      <c r="B10" s="7">
        <f>IF(MONTH(DATE($H$1,3,1)-WEEKDAY(DATE($H$1,3,1))+1+36)=3,DATE($H$1,3,1)-WEEKDAY(DATE($H$1,3,1))+1+36,"")</f>
        <v/>
      </c>
      <c r="C10" s="7">
        <f>IF(MONTH(DATE($H$1,3,1)-WEEKDAY(DATE($H$1,3,1))+1+37)=3,DATE($H$1,3,1)-WEEKDAY(DATE($H$1,3,1))+1+37,"")</f>
        <v/>
      </c>
      <c r="D10" s="7">
        <f>IF(MONTH(DATE($H$1,3,1)-WEEKDAY(DATE($H$1,3,1))+1+38)=3,DATE($H$1,3,1)-WEEKDAY(DATE($H$1,3,1))+1+38,"")</f>
        <v/>
      </c>
      <c r="E10" s="7">
        <f>IF(MONTH(DATE($H$1,3,1)-WEEKDAY(DATE($H$1,3,1))+1+39)=3,DATE($H$1,3,1)-WEEKDAY(DATE($H$1,3,1))+1+39,"")</f>
        <v/>
      </c>
      <c r="F10" s="7">
        <f>IF(MONTH(DATE($H$1,3,1)-WEEKDAY(DATE($H$1,3,1))+1+40)=3,DATE($H$1,3,1)-WEEKDAY(DATE($H$1,3,1))+1+40,"")</f>
        <v/>
      </c>
      <c r="G10" s="6">
        <f>IF(MONTH(DATE($H$1,3,1)-WEEKDAY(DATE($H$1,3,1))+1+41)=3,DATE($H$1,3,1)-WEEKDAY(DATE($H$1,3,1))+1+41,"")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"April "&amp;$H$1</f>
        <v/>
      </c>
      <c r="H1" s="10">
        <f>Jan!$H$1</f>
        <v/>
      </c>
    </row>
    <row r="3">
      <c r="A3" s="4" t="inlineStr">
        <is>
          <t>April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IF(MONTH(DATE($H$1,4,1)-WEEKDAY(DATE($H$1,4,1))+1+0)=4,DATE($H$1,4,1)-WEEKDAY(DATE($H$1,4,1))+1+0,"")</f>
        <v/>
      </c>
      <c r="B5" s="7">
        <f>IF(MONTH(DATE($H$1,4,1)-WEEKDAY(DATE($H$1,4,1))+1+1)=4,DATE($H$1,4,1)-WEEKDAY(DATE($H$1,4,1))+1+1,"")</f>
        <v/>
      </c>
      <c r="C5" s="7">
        <f>IF(MONTH(DATE($H$1,4,1)-WEEKDAY(DATE($H$1,4,1))+1+2)=4,DATE($H$1,4,1)-WEEKDAY(DATE($H$1,4,1))+1+2,"")</f>
        <v/>
      </c>
      <c r="D5" s="7">
        <f>IF(MONTH(DATE($H$1,4,1)-WEEKDAY(DATE($H$1,4,1))+1+3)=4,DATE($H$1,4,1)-WEEKDAY(DATE($H$1,4,1))+1+3,"")</f>
        <v/>
      </c>
      <c r="E5" s="7">
        <f>IF(MONTH(DATE($H$1,4,1)-WEEKDAY(DATE($H$1,4,1))+1+4)=4,DATE($H$1,4,1)-WEEKDAY(DATE($H$1,4,1))+1+4,"")</f>
        <v/>
      </c>
      <c r="F5" s="7">
        <f>IF(MONTH(DATE($H$1,4,1)-WEEKDAY(DATE($H$1,4,1))+1+5)=4,DATE($H$1,4,1)-WEEKDAY(DATE($H$1,4,1))+1+5,"")</f>
        <v/>
      </c>
      <c r="G5" s="6">
        <f>IF(MONTH(DATE($H$1,4,1)-WEEKDAY(DATE($H$1,4,1))+1+6)=4,DATE($H$1,4,1)-WEEKDAY(DATE($H$1,4,1))+1+6,"")</f>
        <v/>
      </c>
    </row>
    <row r="6" ht="62" customHeight="1">
      <c r="A6" s="6">
        <f>IF(MONTH(DATE($H$1,4,1)-WEEKDAY(DATE($H$1,4,1))+1+7)=4,DATE($H$1,4,1)-WEEKDAY(DATE($H$1,4,1))+1+7,"")</f>
        <v/>
      </c>
      <c r="B6" s="7">
        <f>IF(MONTH(DATE($H$1,4,1)-WEEKDAY(DATE($H$1,4,1))+1+8)=4,DATE($H$1,4,1)-WEEKDAY(DATE($H$1,4,1))+1+8,"")</f>
        <v/>
      </c>
      <c r="C6" s="7">
        <f>IF(MONTH(DATE($H$1,4,1)-WEEKDAY(DATE($H$1,4,1))+1+9)=4,DATE($H$1,4,1)-WEEKDAY(DATE($H$1,4,1))+1+9,"")</f>
        <v/>
      </c>
      <c r="D6" s="7">
        <f>IF(MONTH(DATE($H$1,4,1)-WEEKDAY(DATE($H$1,4,1))+1+10)=4,DATE($H$1,4,1)-WEEKDAY(DATE($H$1,4,1))+1+10,"")</f>
        <v/>
      </c>
      <c r="E6" s="7">
        <f>IF(MONTH(DATE($H$1,4,1)-WEEKDAY(DATE($H$1,4,1))+1+11)=4,DATE($H$1,4,1)-WEEKDAY(DATE($H$1,4,1))+1+11,"")</f>
        <v/>
      </c>
      <c r="F6" s="7">
        <f>IF(MONTH(DATE($H$1,4,1)-WEEKDAY(DATE($H$1,4,1))+1+12)=4,DATE($H$1,4,1)-WEEKDAY(DATE($H$1,4,1))+1+12,"")</f>
        <v/>
      </c>
      <c r="G6" s="6">
        <f>IF(MONTH(DATE($H$1,4,1)-WEEKDAY(DATE($H$1,4,1))+1+13)=4,DATE($H$1,4,1)-WEEKDAY(DATE($H$1,4,1))+1+13,"")</f>
        <v/>
      </c>
    </row>
    <row r="7" ht="62" customHeight="1">
      <c r="A7" s="6">
        <f>IF(MONTH(DATE($H$1,4,1)-WEEKDAY(DATE($H$1,4,1))+1+14)=4,DATE($H$1,4,1)-WEEKDAY(DATE($H$1,4,1))+1+14,"")</f>
        <v/>
      </c>
      <c r="B7" s="7">
        <f>IF(MONTH(DATE($H$1,4,1)-WEEKDAY(DATE($H$1,4,1))+1+15)=4,DATE($H$1,4,1)-WEEKDAY(DATE($H$1,4,1))+1+15,"")</f>
        <v/>
      </c>
      <c r="C7" s="7">
        <f>IF(MONTH(DATE($H$1,4,1)-WEEKDAY(DATE($H$1,4,1))+1+16)=4,DATE($H$1,4,1)-WEEKDAY(DATE($H$1,4,1))+1+16,"")</f>
        <v/>
      </c>
      <c r="D7" s="7">
        <f>IF(MONTH(DATE($H$1,4,1)-WEEKDAY(DATE($H$1,4,1))+1+17)=4,DATE($H$1,4,1)-WEEKDAY(DATE($H$1,4,1))+1+17,"")</f>
        <v/>
      </c>
      <c r="E7" s="7">
        <f>IF(MONTH(DATE($H$1,4,1)-WEEKDAY(DATE($H$1,4,1))+1+18)=4,DATE($H$1,4,1)-WEEKDAY(DATE($H$1,4,1))+1+18,"")</f>
        <v/>
      </c>
      <c r="F7" s="7">
        <f>IF(MONTH(DATE($H$1,4,1)-WEEKDAY(DATE($H$1,4,1))+1+19)=4,DATE($H$1,4,1)-WEEKDAY(DATE($H$1,4,1))+1+19,"")</f>
        <v/>
      </c>
      <c r="G7" s="6">
        <f>IF(MONTH(DATE($H$1,4,1)-WEEKDAY(DATE($H$1,4,1))+1+20)=4,DATE($H$1,4,1)-WEEKDAY(DATE($H$1,4,1))+1+20,"")</f>
        <v/>
      </c>
    </row>
    <row r="8" ht="62" customHeight="1">
      <c r="A8" s="6">
        <f>IF(MONTH(DATE($H$1,4,1)-WEEKDAY(DATE($H$1,4,1))+1+21)=4,DATE($H$1,4,1)-WEEKDAY(DATE($H$1,4,1))+1+21,"")</f>
        <v/>
      </c>
      <c r="B8" s="7">
        <f>IF(MONTH(DATE($H$1,4,1)-WEEKDAY(DATE($H$1,4,1))+1+22)=4,DATE($H$1,4,1)-WEEKDAY(DATE($H$1,4,1))+1+22,"")</f>
        <v/>
      </c>
      <c r="C8" s="7">
        <f>IF(MONTH(DATE($H$1,4,1)-WEEKDAY(DATE($H$1,4,1))+1+23)=4,DATE($H$1,4,1)-WEEKDAY(DATE($H$1,4,1))+1+23,"")</f>
        <v/>
      </c>
      <c r="D8" s="7">
        <f>IF(MONTH(DATE($H$1,4,1)-WEEKDAY(DATE($H$1,4,1))+1+24)=4,DATE($H$1,4,1)-WEEKDAY(DATE($H$1,4,1))+1+24,"")</f>
        <v/>
      </c>
      <c r="E8" s="7">
        <f>IF(MONTH(DATE($H$1,4,1)-WEEKDAY(DATE($H$1,4,1))+1+25)=4,DATE($H$1,4,1)-WEEKDAY(DATE($H$1,4,1))+1+25,"")</f>
        <v/>
      </c>
      <c r="F8" s="7">
        <f>IF(MONTH(DATE($H$1,4,1)-WEEKDAY(DATE($H$1,4,1))+1+26)=4,DATE($H$1,4,1)-WEEKDAY(DATE($H$1,4,1))+1+26,"")</f>
        <v/>
      </c>
      <c r="G8" s="6">
        <f>IF(MONTH(DATE($H$1,4,1)-WEEKDAY(DATE($H$1,4,1))+1+27)=4,DATE($H$1,4,1)-WEEKDAY(DATE($H$1,4,1))+1+27,"")</f>
        <v/>
      </c>
    </row>
    <row r="9" ht="62" customHeight="1">
      <c r="A9" s="6">
        <f>IF(MONTH(DATE($H$1,4,1)-WEEKDAY(DATE($H$1,4,1))+1+28)=4,DATE($H$1,4,1)-WEEKDAY(DATE($H$1,4,1))+1+28,"")</f>
        <v/>
      </c>
      <c r="B9" s="7">
        <f>IF(MONTH(DATE($H$1,4,1)-WEEKDAY(DATE($H$1,4,1))+1+29)=4,DATE($H$1,4,1)-WEEKDAY(DATE($H$1,4,1))+1+29,"")</f>
        <v/>
      </c>
      <c r="C9" s="7">
        <f>IF(MONTH(DATE($H$1,4,1)-WEEKDAY(DATE($H$1,4,1))+1+30)=4,DATE($H$1,4,1)-WEEKDAY(DATE($H$1,4,1))+1+30,"")</f>
        <v/>
      </c>
      <c r="D9" s="7">
        <f>IF(MONTH(DATE($H$1,4,1)-WEEKDAY(DATE($H$1,4,1))+1+31)=4,DATE($H$1,4,1)-WEEKDAY(DATE($H$1,4,1))+1+31,"")</f>
        <v/>
      </c>
      <c r="E9" s="7">
        <f>IF(MONTH(DATE($H$1,4,1)-WEEKDAY(DATE($H$1,4,1))+1+32)=4,DATE($H$1,4,1)-WEEKDAY(DATE($H$1,4,1))+1+32,"")</f>
        <v/>
      </c>
      <c r="F9" s="7">
        <f>IF(MONTH(DATE($H$1,4,1)-WEEKDAY(DATE($H$1,4,1))+1+33)=4,DATE($H$1,4,1)-WEEKDAY(DATE($H$1,4,1))+1+33,"")</f>
        <v/>
      </c>
      <c r="G9" s="6">
        <f>IF(MONTH(DATE($H$1,4,1)-WEEKDAY(DATE($H$1,4,1))+1+34)=4,DATE($H$1,4,1)-WEEKDAY(DATE($H$1,4,1))+1+34,"")</f>
        <v/>
      </c>
    </row>
    <row r="10" ht="62" customHeight="1">
      <c r="A10" s="6">
        <f>IF(MONTH(DATE($H$1,4,1)-WEEKDAY(DATE($H$1,4,1))+1+35)=4,DATE($H$1,4,1)-WEEKDAY(DATE($H$1,4,1))+1+35,"")</f>
        <v/>
      </c>
      <c r="B10" s="7">
        <f>IF(MONTH(DATE($H$1,4,1)-WEEKDAY(DATE($H$1,4,1))+1+36)=4,DATE($H$1,4,1)-WEEKDAY(DATE($H$1,4,1))+1+36,"")</f>
        <v/>
      </c>
      <c r="C10" s="7">
        <f>IF(MONTH(DATE($H$1,4,1)-WEEKDAY(DATE($H$1,4,1))+1+37)=4,DATE($H$1,4,1)-WEEKDAY(DATE($H$1,4,1))+1+37,"")</f>
        <v/>
      </c>
      <c r="D10" s="7">
        <f>IF(MONTH(DATE($H$1,4,1)-WEEKDAY(DATE($H$1,4,1))+1+38)=4,DATE($H$1,4,1)-WEEKDAY(DATE($H$1,4,1))+1+38,"")</f>
        <v/>
      </c>
      <c r="E10" s="7">
        <f>IF(MONTH(DATE($H$1,4,1)-WEEKDAY(DATE($H$1,4,1))+1+39)=4,DATE($H$1,4,1)-WEEKDAY(DATE($H$1,4,1))+1+39,"")</f>
        <v/>
      </c>
      <c r="F10" s="7">
        <f>IF(MONTH(DATE($H$1,4,1)-WEEKDAY(DATE($H$1,4,1))+1+40)=4,DATE($H$1,4,1)-WEEKDAY(DATE($H$1,4,1))+1+40,"")</f>
        <v/>
      </c>
      <c r="G10" s="6">
        <f>IF(MONTH(DATE($H$1,4,1)-WEEKDAY(DATE($H$1,4,1))+1+41)=4,DATE($H$1,4,1)-WEEKDAY(DATE($H$1,4,1))+1+41,"")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"May "&amp;$H$1</f>
        <v/>
      </c>
      <c r="H1" s="10">
        <f>Jan!$H$1</f>
        <v/>
      </c>
    </row>
    <row r="3">
      <c r="A3" s="4" t="inlineStr">
        <is>
          <t>May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IF(MONTH(DATE($H$1,5,1)-WEEKDAY(DATE($H$1,5,1))+1+0)=5,DATE($H$1,5,1)-WEEKDAY(DATE($H$1,5,1))+1+0,"")</f>
        <v/>
      </c>
      <c r="B5" s="7">
        <f>IF(MONTH(DATE($H$1,5,1)-WEEKDAY(DATE($H$1,5,1))+1+1)=5,DATE($H$1,5,1)-WEEKDAY(DATE($H$1,5,1))+1+1,"")</f>
        <v/>
      </c>
      <c r="C5" s="7">
        <f>IF(MONTH(DATE($H$1,5,1)-WEEKDAY(DATE($H$1,5,1))+1+2)=5,DATE($H$1,5,1)-WEEKDAY(DATE($H$1,5,1))+1+2,"")</f>
        <v/>
      </c>
      <c r="D5" s="7">
        <f>IF(MONTH(DATE($H$1,5,1)-WEEKDAY(DATE($H$1,5,1))+1+3)=5,DATE($H$1,5,1)-WEEKDAY(DATE($H$1,5,1))+1+3,"")</f>
        <v/>
      </c>
      <c r="E5" s="7">
        <f>IF(MONTH(DATE($H$1,5,1)-WEEKDAY(DATE($H$1,5,1))+1+4)=5,DATE($H$1,5,1)-WEEKDAY(DATE($H$1,5,1))+1+4,"")</f>
        <v/>
      </c>
      <c r="F5" s="7">
        <f>IF(MONTH(DATE($H$1,5,1)-WEEKDAY(DATE($H$1,5,1))+1+5)=5,DATE($H$1,5,1)-WEEKDAY(DATE($H$1,5,1))+1+5,"")</f>
        <v/>
      </c>
      <c r="G5" s="6">
        <f>IF(MONTH(DATE($H$1,5,1)-WEEKDAY(DATE($H$1,5,1))+1+6)=5,DATE($H$1,5,1)-WEEKDAY(DATE($H$1,5,1))+1+6,"")</f>
        <v/>
      </c>
    </row>
    <row r="6" ht="62" customHeight="1">
      <c r="A6" s="6">
        <f>IF(MONTH(DATE($H$1,5,1)-WEEKDAY(DATE($H$1,5,1))+1+7)=5,DATE($H$1,5,1)-WEEKDAY(DATE($H$1,5,1))+1+7,"")</f>
        <v/>
      </c>
      <c r="B6" s="7">
        <f>IF(MONTH(DATE($H$1,5,1)-WEEKDAY(DATE($H$1,5,1))+1+8)=5,DATE($H$1,5,1)-WEEKDAY(DATE($H$1,5,1))+1+8,"")</f>
        <v/>
      </c>
      <c r="C6" s="7">
        <f>IF(MONTH(DATE($H$1,5,1)-WEEKDAY(DATE($H$1,5,1))+1+9)=5,DATE($H$1,5,1)-WEEKDAY(DATE($H$1,5,1))+1+9,"")</f>
        <v/>
      </c>
      <c r="D6" s="7">
        <f>IF(MONTH(DATE($H$1,5,1)-WEEKDAY(DATE($H$1,5,1))+1+10)=5,DATE($H$1,5,1)-WEEKDAY(DATE($H$1,5,1))+1+10,"")</f>
        <v/>
      </c>
      <c r="E6" s="7">
        <f>IF(MONTH(DATE($H$1,5,1)-WEEKDAY(DATE($H$1,5,1))+1+11)=5,DATE($H$1,5,1)-WEEKDAY(DATE($H$1,5,1))+1+11,"")</f>
        <v/>
      </c>
      <c r="F6" s="7">
        <f>IF(MONTH(DATE($H$1,5,1)-WEEKDAY(DATE($H$1,5,1))+1+12)=5,DATE($H$1,5,1)-WEEKDAY(DATE($H$1,5,1))+1+12,"")</f>
        <v/>
      </c>
      <c r="G6" s="6">
        <f>IF(MONTH(DATE($H$1,5,1)-WEEKDAY(DATE($H$1,5,1))+1+13)=5,DATE($H$1,5,1)-WEEKDAY(DATE($H$1,5,1))+1+13,"")</f>
        <v/>
      </c>
    </row>
    <row r="7" ht="62" customHeight="1">
      <c r="A7" s="6">
        <f>IF(MONTH(DATE($H$1,5,1)-WEEKDAY(DATE($H$1,5,1))+1+14)=5,DATE($H$1,5,1)-WEEKDAY(DATE($H$1,5,1))+1+14,"")</f>
        <v/>
      </c>
      <c r="B7" s="7">
        <f>IF(MONTH(DATE($H$1,5,1)-WEEKDAY(DATE($H$1,5,1))+1+15)=5,DATE($H$1,5,1)-WEEKDAY(DATE($H$1,5,1))+1+15,"")</f>
        <v/>
      </c>
      <c r="C7" s="7">
        <f>IF(MONTH(DATE($H$1,5,1)-WEEKDAY(DATE($H$1,5,1))+1+16)=5,DATE($H$1,5,1)-WEEKDAY(DATE($H$1,5,1))+1+16,"")</f>
        <v/>
      </c>
      <c r="D7" s="7">
        <f>IF(MONTH(DATE($H$1,5,1)-WEEKDAY(DATE($H$1,5,1))+1+17)=5,DATE($H$1,5,1)-WEEKDAY(DATE($H$1,5,1))+1+17,"")</f>
        <v/>
      </c>
      <c r="E7" s="7">
        <f>IF(MONTH(DATE($H$1,5,1)-WEEKDAY(DATE($H$1,5,1))+1+18)=5,DATE($H$1,5,1)-WEEKDAY(DATE($H$1,5,1))+1+18,"")</f>
        <v/>
      </c>
      <c r="F7" s="7">
        <f>IF(MONTH(DATE($H$1,5,1)-WEEKDAY(DATE($H$1,5,1))+1+19)=5,DATE($H$1,5,1)-WEEKDAY(DATE($H$1,5,1))+1+19,"")</f>
        <v/>
      </c>
      <c r="G7" s="6">
        <f>IF(MONTH(DATE($H$1,5,1)-WEEKDAY(DATE($H$1,5,1))+1+20)=5,DATE($H$1,5,1)-WEEKDAY(DATE($H$1,5,1))+1+20,"")</f>
        <v/>
      </c>
    </row>
    <row r="8" ht="62" customHeight="1">
      <c r="A8" s="6">
        <f>IF(MONTH(DATE($H$1,5,1)-WEEKDAY(DATE($H$1,5,1))+1+21)=5,DATE($H$1,5,1)-WEEKDAY(DATE($H$1,5,1))+1+21,"")</f>
        <v/>
      </c>
      <c r="B8" s="7">
        <f>IF(MONTH(DATE($H$1,5,1)-WEEKDAY(DATE($H$1,5,1))+1+22)=5,DATE($H$1,5,1)-WEEKDAY(DATE($H$1,5,1))+1+22,"")</f>
        <v/>
      </c>
      <c r="C8" s="7">
        <f>IF(MONTH(DATE($H$1,5,1)-WEEKDAY(DATE($H$1,5,1))+1+23)=5,DATE($H$1,5,1)-WEEKDAY(DATE($H$1,5,1))+1+23,"")</f>
        <v/>
      </c>
      <c r="D8" s="7">
        <f>IF(MONTH(DATE($H$1,5,1)-WEEKDAY(DATE($H$1,5,1))+1+24)=5,DATE($H$1,5,1)-WEEKDAY(DATE($H$1,5,1))+1+24,"")</f>
        <v/>
      </c>
      <c r="E8" s="7">
        <f>IF(MONTH(DATE($H$1,5,1)-WEEKDAY(DATE($H$1,5,1))+1+25)=5,DATE($H$1,5,1)-WEEKDAY(DATE($H$1,5,1))+1+25,"")</f>
        <v/>
      </c>
      <c r="F8" s="7">
        <f>IF(MONTH(DATE($H$1,5,1)-WEEKDAY(DATE($H$1,5,1))+1+26)=5,DATE($H$1,5,1)-WEEKDAY(DATE($H$1,5,1))+1+26,"")</f>
        <v/>
      </c>
      <c r="G8" s="6">
        <f>IF(MONTH(DATE($H$1,5,1)-WEEKDAY(DATE($H$1,5,1))+1+27)=5,DATE($H$1,5,1)-WEEKDAY(DATE($H$1,5,1))+1+27,"")</f>
        <v/>
      </c>
    </row>
    <row r="9" ht="62" customHeight="1">
      <c r="A9" s="6">
        <f>IF(MONTH(DATE($H$1,5,1)-WEEKDAY(DATE($H$1,5,1))+1+28)=5,DATE($H$1,5,1)-WEEKDAY(DATE($H$1,5,1))+1+28,"")</f>
        <v/>
      </c>
      <c r="B9" s="7">
        <f>IF(MONTH(DATE($H$1,5,1)-WEEKDAY(DATE($H$1,5,1))+1+29)=5,DATE($H$1,5,1)-WEEKDAY(DATE($H$1,5,1))+1+29,"")</f>
        <v/>
      </c>
      <c r="C9" s="7">
        <f>IF(MONTH(DATE($H$1,5,1)-WEEKDAY(DATE($H$1,5,1))+1+30)=5,DATE($H$1,5,1)-WEEKDAY(DATE($H$1,5,1))+1+30,"")</f>
        <v/>
      </c>
      <c r="D9" s="7">
        <f>IF(MONTH(DATE($H$1,5,1)-WEEKDAY(DATE($H$1,5,1))+1+31)=5,DATE($H$1,5,1)-WEEKDAY(DATE($H$1,5,1))+1+31,"")</f>
        <v/>
      </c>
      <c r="E9" s="7">
        <f>IF(MONTH(DATE($H$1,5,1)-WEEKDAY(DATE($H$1,5,1))+1+32)=5,DATE($H$1,5,1)-WEEKDAY(DATE($H$1,5,1))+1+32,"")</f>
        <v/>
      </c>
      <c r="F9" s="7">
        <f>IF(MONTH(DATE($H$1,5,1)-WEEKDAY(DATE($H$1,5,1))+1+33)=5,DATE($H$1,5,1)-WEEKDAY(DATE($H$1,5,1))+1+33,"")</f>
        <v/>
      </c>
      <c r="G9" s="6">
        <f>IF(MONTH(DATE($H$1,5,1)-WEEKDAY(DATE($H$1,5,1))+1+34)=5,DATE($H$1,5,1)-WEEKDAY(DATE($H$1,5,1))+1+34,"")</f>
        <v/>
      </c>
    </row>
    <row r="10" ht="62" customHeight="1">
      <c r="A10" s="6">
        <f>IF(MONTH(DATE($H$1,5,1)-WEEKDAY(DATE($H$1,5,1))+1+35)=5,DATE($H$1,5,1)-WEEKDAY(DATE($H$1,5,1))+1+35,"")</f>
        <v/>
      </c>
      <c r="B10" s="7">
        <f>IF(MONTH(DATE($H$1,5,1)-WEEKDAY(DATE($H$1,5,1))+1+36)=5,DATE($H$1,5,1)-WEEKDAY(DATE($H$1,5,1))+1+36,"")</f>
        <v/>
      </c>
      <c r="C10" s="7">
        <f>IF(MONTH(DATE($H$1,5,1)-WEEKDAY(DATE($H$1,5,1))+1+37)=5,DATE($H$1,5,1)-WEEKDAY(DATE($H$1,5,1))+1+37,"")</f>
        <v/>
      </c>
      <c r="D10" s="7">
        <f>IF(MONTH(DATE($H$1,5,1)-WEEKDAY(DATE($H$1,5,1))+1+38)=5,DATE($H$1,5,1)-WEEKDAY(DATE($H$1,5,1))+1+38,"")</f>
        <v/>
      </c>
      <c r="E10" s="7">
        <f>IF(MONTH(DATE($H$1,5,1)-WEEKDAY(DATE($H$1,5,1))+1+39)=5,DATE($H$1,5,1)-WEEKDAY(DATE($H$1,5,1))+1+39,"")</f>
        <v/>
      </c>
      <c r="F10" s="7">
        <f>IF(MONTH(DATE($H$1,5,1)-WEEKDAY(DATE($H$1,5,1))+1+40)=5,DATE($H$1,5,1)-WEEKDAY(DATE($H$1,5,1))+1+40,"")</f>
        <v/>
      </c>
      <c r="G10" s="6">
        <f>IF(MONTH(DATE($H$1,5,1)-WEEKDAY(DATE($H$1,5,1))+1+41)=5,DATE($H$1,5,1)-WEEKDAY(DATE($H$1,5,1))+1+41,"")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"June "&amp;$H$1</f>
        <v/>
      </c>
      <c r="H1" s="10">
        <f>Jan!$H$1</f>
        <v/>
      </c>
    </row>
    <row r="3">
      <c r="A3" s="4" t="inlineStr">
        <is>
          <t>June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IF(MONTH(DATE($H$1,6,1)-WEEKDAY(DATE($H$1,6,1))+1+0)=6,DATE($H$1,6,1)-WEEKDAY(DATE($H$1,6,1))+1+0,"")</f>
        <v/>
      </c>
      <c r="B5" s="7">
        <f>IF(MONTH(DATE($H$1,6,1)-WEEKDAY(DATE($H$1,6,1))+1+1)=6,DATE($H$1,6,1)-WEEKDAY(DATE($H$1,6,1))+1+1,"")</f>
        <v/>
      </c>
      <c r="C5" s="7">
        <f>IF(MONTH(DATE($H$1,6,1)-WEEKDAY(DATE($H$1,6,1))+1+2)=6,DATE($H$1,6,1)-WEEKDAY(DATE($H$1,6,1))+1+2,"")</f>
        <v/>
      </c>
      <c r="D5" s="7">
        <f>IF(MONTH(DATE($H$1,6,1)-WEEKDAY(DATE($H$1,6,1))+1+3)=6,DATE($H$1,6,1)-WEEKDAY(DATE($H$1,6,1))+1+3,"")</f>
        <v/>
      </c>
      <c r="E5" s="7">
        <f>IF(MONTH(DATE($H$1,6,1)-WEEKDAY(DATE($H$1,6,1))+1+4)=6,DATE($H$1,6,1)-WEEKDAY(DATE($H$1,6,1))+1+4,"")</f>
        <v/>
      </c>
      <c r="F5" s="7">
        <f>IF(MONTH(DATE($H$1,6,1)-WEEKDAY(DATE($H$1,6,1))+1+5)=6,DATE($H$1,6,1)-WEEKDAY(DATE($H$1,6,1))+1+5,"")</f>
        <v/>
      </c>
      <c r="G5" s="6">
        <f>IF(MONTH(DATE($H$1,6,1)-WEEKDAY(DATE($H$1,6,1))+1+6)=6,DATE($H$1,6,1)-WEEKDAY(DATE($H$1,6,1))+1+6,"")</f>
        <v/>
      </c>
    </row>
    <row r="6" ht="62" customHeight="1">
      <c r="A6" s="6">
        <f>IF(MONTH(DATE($H$1,6,1)-WEEKDAY(DATE($H$1,6,1))+1+7)=6,DATE($H$1,6,1)-WEEKDAY(DATE($H$1,6,1))+1+7,"")</f>
        <v/>
      </c>
      <c r="B6" s="7">
        <f>IF(MONTH(DATE($H$1,6,1)-WEEKDAY(DATE($H$1,6,1))+1+8)=6,DATE($H$1,6,1)-WEEKDAY(DATE($H$1,6,1))+1+8,"")</f>
        <v/>
      </c>
      <c r="C6" s="7">
        <f>IF(MONTH(DATE($H$1,6,1)-WEEKDAY(DATE($H$1,6,1))+1+9)=6,DATE($H$1,6,1)-WEEKDAY(DATE($H$1,6,1))+1+9,"")</f>
        <v/>
      </c>
      <c r="D6" s="7">
        <f>IF(MONTH(DATE($H$1,6,1)-WEEKDAY(DATE($H$1,6,1))+1+10)=6,DATE($H$1,6,1)-WEEKDAY(DATE($H$1,6,1))+1+10,"")</f>
        <v/>
      </c>
      <c r="E6" s="7">
        <f>IF(MONTH(DATE($H$1,6,1)-WEEKDAY(DATE($H$1,6,1))+1+11)=6,DATE($H$1,6,1)-WEEKDAY(DATE($H$1,6,1))+1+11,"")</f>
        <v/>
      </c>
      <c r="F6" s="7">
        <f>IF(MONTH(DATE($H$1,6,1)-WEEKDAY(DATE($H$1,6,1))+1+12)=6,DATE($H$1,6,1)-WEEKDAY(DATE($H$1,6,1))+1+12,"")</f>
        <v/>
      </c>
      <c r="G6" s="6">
        <f>IF(MONTH(DATE($H$1,6,1)-WEEKDAY(DATE($H$1,6,1))+1+13)=6,DATE($H$1,6,1)-WEEKDAY(DATE($H$1,6,1))+1+13,"")</f>
        <v/>
      </c>
    </row>
    <row r="7" ht="62" customHeight="1">
      <c r="A7" s="6">
        <f>IF(MONTH(DATE($H$1,6,1)-WEEKDAY(DATE($H$1,6,1))+1+14)=6,DATE($H$1,6,1)-WEEKDAY(DATE($H$1,6,1))+1+14,"")</f>
        <v/>
      </c>
      <c r="B7" s="7">
        <f>IF(MONTH(DATE($H$1,6,1)-WEEKDAY(DATE($H$1,6,1))+1+15)=6,DATE($H$1,6,1)-WEEKDAY(DATE($H$1,6,1))+1+15,"")</f>
        <v/>
      </c>
      <c r="C7" s="7">
        <f>IF(MONTH(DATE($H$1,6,1)-WEEKDAY(DATE($H$1,6,1))+1+16)=6,DATE($H$1,6,1)-WEEKDAY(DATE($H$1,6,1))+1+16,"")</f>
        <v/>
      </c>
      <c r="D7" s="7">
        <f>IF(MONTH(DATE($H$1,6,1)-WEEKDAY(DATE($H$1,6,1))+1+17)=6,DATE($H$1,6,1)-WEEKDAY(DATE($H$1,6,1))+1+17,"")</f>
        <v/>
      </c>
      <c r="E7" s="7">
        <f>IF(MONTH(DATE($H$1,6,1)-WEEKDAY(DATE($H$1,6,1))+1+18)=6,DATE($H$1,6,1)-WEEKDAY(DATE($H$1,6,1))+1+18,"")</f>
        <v/>
      </c>
      <c r="F7" s="7">
        <f>IF(MONTH(DATE($H$1,6,1)-WEEKDAY(DATE($H$1,6,1))+1+19)=6,DATE($H$1,6,1)-WEEKDAY(DATE($H$1,6,1))+1+19,"")</f>
        <v/>
      </c>
      <c r="G7" s="6">
        <f>IF(MONTH(DATE($H$1,6,1)-WEEKDAY(DATE($H$1,6,1))+1+20)=6,DATE($H$1,6,1)-WEEKDAY(DATE($H$1,6,1))+1+20,"")</f>
        <v/>
      </c>
    </row>
    <row r="8" ht="62" customHeight="1">
      <c r="A8" s="6">
        <f>IF(MONTH(DATE($H$1,6,1)-WEEKDAY(DATE($H$1,6,1))+1+21)=6,DATE($H$1,6,1)-WEEKDAY(DATE($H$1,6,1))+1+21,"")</f>
        <v/>
      </c>
      <c r="B8" s="7">
        <f>IF(MONTH(DATE($H$1,6,1)-WEEKDAY(DATE($H$1,6,1))+1+22)=6,DATE($H$1,6,1)-WEEKDAY(DATE($H$1,6,1))+1+22,"")</f>
        <v/>
      </c>
      <c r="C8" s="7">
        <f>IF(MONTH(DATE($H$1,6,1)-WEEKDAY(DATE($H$1,6,1))+1+23)=6,DATE($H$1,6,1)-WEEKDAY(DATE($H$1,6,1))+1+23,"")</f>
        <v/>
      </c>
      <c r="D8" s="7">
        <f>IF(MONTH(DATE($H$1,6,1)-WEEKDAY(DATE($H$1,6,1))+1+24)=6,DATE($H$1,6,1)-WEEKDAY(DATE($H$1,6,1))+1+24,"")</f>
        <v/>
      </c>
      <c r="E8" s="7">
        <f>IF(MONTH(DATE($H$1,6,1)-WEEKDAY(DATE($H$1,6,1))+1+25)=6,DATE($H$1,6,1)-WEEKDAY(DATE($H$1,6,1))+1+25,"")</f>
        <v/>
      </c>
      <c r="F8" s="7">
        <f>IF(MONTH(DATE($H$1,6,1)-WEEKDAY(DATE($H$1,6,1))+1+26)=6,DATE($H$1,6,1)-WEEKDAY(DATE($H$1,6,1))+1+26,"")</f>
        <v/>
      </c>
      <c r="G8" s="6">
        <f>IF(MONTH(DATE($H$1,6,1)-WEEKDAY(DATE($H$1,6,1))+1+27)=6,DATE($H$1,6,1)-WEEKDAY(DATE($H$1,6,1))+1+27,"")</f>
        <v/>
      </c>
    </row>
    <row r="9" ht="62" customHeight="1">
      <c r="A9" s="6">
        <f>IF(MONTH(DATE($H$1,6,1)-WEEKDAY(DATE($H$1,6,1))+1+28)=6,DATE($H$1,6,1)-WEEKDAY(DATE($H$1,6,1))+1+28,"")</f>
        <v/>
      </c>
      <c r="B9" s="7">
        <f>IF(MONTH(DATE($H$1,6,1)-WEEKDAY(DATE($H$1,6,1))+1+29)=6,DATE($H$1,6,1)-WEEKDAY(DATE($H$1,6,1))+1+29,"")</f>
        <v/>
      </c>
      <c r="C9" s="7">
        <f>IF(MONTH(DATE($H$1,6,1)-WEEKDAY(DATE($H$1,6,1))+1+30)=6,DATE($H$1,6,1)-WEEKDAY(DATE($H$1,6,1))+1+30,"")</f>
        <v/>
      </c>
      <c r="D9" s="7">
        <f>IF(MONTH(DATE($H$1,6,1)-WEEKDAY(DATE($H$1,6,1))+1+31)=6,DATE($H$1,6,1)-WEEKDAY(DATE($H$1,6,1))+1+31,"")</f>
        <v/>
      </c>
      <c r="E9" s="7">
        <f>IF(MONTH(DATE($H$1,6,1)-WEEKDAY(DATE($H$1,6,1))+1+32)=6,DATE($H$1,6,1)-WEEKDAY(DATE($H$1,6,1))+1+32,"")</f>
        <v/>
      </c>
      <c r="F9" s="7">
        <f>IF(MONTH(DATE($H$1,6,1)-WEEKDAY(DATE($H$1,6,1))+1+33)=6,DATE($H$1,6,1)-WEEKDAY(DATE($H$1,6,1))+1+33,"")</f>
        <v/>
      </c>
      <c r="G9" s="6">
        <f>IF(MONTH(DATE($H$1,6,1)-WEEKDAY(DATE($H$1,6,1))+1+34)=6,DATE($H$1,6,1)-WEEKDAY(DATE($H$1,6,1))+1+34,"")</f>
        <v/>
      </c>
    </row>
    <row r="10" ht="62" customHeight="1">
      <c r="A10" s="6">
        <f>IF(MONTH(DATE($H$1,6,1)-WEEKDAY(DATE($H$1,6,1))+1+35)=6,DATE($H$1,6,1)-WEEKDAY(DATE($H$1,6,1))+1+35,"")</f>
        <v/>
      </c>
      <c r="B10" s="7">
        <f>IF(MONTH(DATE($H$1,6,1)-WEEKDAY(DATE($H$1,6,1))+1+36)=6,DATE($H$1,6,1)-WEEKDAY(DATE($H$1,6,1))+1+36,"")</f>
        <v/>
      </c>
      <c r="C10" s="7">
        <f>IF(MONTH(DATE($H$1,6,1)-WEEKDAY(DATE($H$1,6,1))+1+37)=6,DATE($H$1,6,1)-WEEKDAY(DATE($H$1,6,1))+1+37,"")</f>
        <v/>
      </c>
      <c r="D10" s="7">
        <f>IF(MONTH(DATE($H$1,6,1)-WEEKDAY(DATE($H$1,6,1))+1+38)=6,DATE($H$1,6,1)-WEEKDAY(DATE($H$1,6,1))+1+38,"")</f>
        <v/>
      </c>
      <c r="E10" s="7">
        <f>IF(MONTH(DATE($H$1,6,1)-WEEKDAY(DATE($H$1,6,1))+1+39)=6,DATE($H$1,6,1)-WEEKDAY(DATE($H$1,6,1))+1+39,"")</f>
        <v/>
      </c>
      <c r="F10" s="7">
        <f>IF(MONTH(DATE($H$1,6,1)-WEEKDAY(DATE($H$1,6,1))+1+40)=6,DATE($H$1,6,1)-WEEKDAY(DATE($H$1,6,1))+1+40,"")</f>
        <v/>
      </c>
      <c r="G10" s="6">
        <f>IF(MONTH(DATE($H$1,6,1)-WEEKDAY(DATE($H$1,6,1))+1+41)=6,DATE($H$1,6,1)-WEEKDAY(DATE($H$1,6,1))+1+41,"")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"July "&amp;$H$1</f>
        <v/>
      </c>
      <c r="H1" s="10">
        <f>Jan!$H$1</f>
        <v/>
      </c>
    </row>
    <row r="3">
      <c r="A3" s="4" t="inlineStr">
        <is>
          <t>July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IF(MONTH(DATE($H$1,7,1)-WEEKDAY(DATE($H$1,7,1))+1+0)=7,DATE($H$1,7,1)-WEEKDAY(DATE($H$1,7,1))+1+0,"")</f>
        <v/>
      </c>
      <c r="B5" s="7">
        <f>IF(MONTH(DATE($H$1,7,1)-WEEKDAY(DATE($H$1,7,1))+1+1)=7,DATE($H$1,7,1)-WEEKDAY(DATE($H$1,7,1))+1+1,"")</f>
        <v/>
      </c>
      <c r="C5" s="7">
        <f>IF(MONTH(DATE($H$1,7,1)-WEEKDAY(DATE($H$1,7,1))+1+2)=7,DATE($H$1,7,1)-WEEKDAY(DATE($H$1,7,1))+1+2,"")</f>
        <v/>
      </c>
      <c r="D5" s="7">
        <f>IF(MONTH(DATE($H$1,7,1)-WEEKDAY(DATE($H$1,7,1))+1+3)=7,DATE($H$1,7,1)-WEEKDAY(DATE($H$1,7,1))+1+3,"")</f>
        <v/>
      </c>
      <c r="E5" s="7">
        <f>IF(MONTH(DATE($H$1,7,1)-WEEKDAY(DATE($H$1,7,1))+1+4)=7,DATE($H$1,7,1)-WEEKDAY(DATE($H$1,7,1))+1+4,"")</f>
        <v/>
      </c>
      <c r="F5" s="7">
        <f>IF(MONTH(DATE($H$1,7,1)-WEEKDAY(DATE($H$1,7,1))+1+5)=7,DATE($H$1,7,1)-WEEKDAY(DATE($H$1,7,1))+1+5,"")</f>
        <v/>
      </c>
      <c r="G5" s="6">
        <f>IF(MONTH(DATE($H$1,7,1)-WEEKDAY(DATE($H$1,7,1))+1+6)=7,DATE($H$1,7,1)-WEEKDAY(DATE($H$1,7,1))+1+6,"")</f>
        <v/>
      </c>
    </row>
    <row r="6" ht="62" customHeight="1">
      <c r="A6" s="6">
        <f>IF(MONTH(DATE($H$1,7,1)-WEEKDAY(DATE($H$1,7,1))+1+7)=7,DATE($H$1,7,1)-WEEKDAY(DATE($H$1,7,1))+1+7,"")</f>
        <v/>
      </c>
      <c r="B6" s="7">
        <f>IF(MONTH(DATE($H$1,7,1)-WEEKDAY(DATE($H$1,7,1))+1+8)=7,DATE($H$1,7,1)-WEEKDAY(DATE($H$1,7,1))+1+8,"")</f>
        <v/>
      </c>
      <c r="C6" s="7">
        <f>IF(MONTH(DATE($H$1,7,1)-WEEKDAY(DATE($H$1,7,1))+1+9)=7,DATE($H$1,7,1)-WEEKDAY(DATE($H$1,7,1))+1+9,"")</f>
        <v/>
      </c>
      <c r="D6" s="7">
        <f>IF(MONTH(DATE($H$1,7,1)-WEEKDAY(DATE($H$1,7,1))+1+10)=7,DATE($H$1,7,1)-WEEKDAY(DATE($H$1,7,1))+1+10,"")</f>
        <v/>
      </c>
      <c r="E6" s="7">
        <f>IF(MONTH(DATE($H$1,7,1)-WEEKDAY(DATE($H$1,7,1))+1+11)=7,DATE($H$1,7,1)-WEEKDAY(DATE($H$1,7,1))+1+11,"")</f>
        <v/>
      </c>
      <c r="F6" s="7">
        <f>IF(MONTH(DATE($H$1,7,1)-WEEKDAY(DATE($H$1,7,1))+1+12)=7,DATE($H$1,7,1)-WEEKDAY(DATE($H$1,7,1))+1+12,"")</f>
        <v/>
      </c>
      <c r="G6" s="6">
        <f>IF(MONTH(DATE($H$1,7,1)-WEEKDAY(DATE($H$1,7,1))+1+13)=7,DATE($H$1,7,1)-WEEKDAY(DATE($H$1,7,1))+1+13,"")</f>
        <v/>
      </c>
    </row>
    <row r="7" ht="62" customHeight="1">
      <c r="A7" s="6">
        <f>IF(MONTH(DATE($H$1,7,1)-WEEKDAY(DATE($H$1,7,1))+1+14)=7,DATE($H$1,7,1)-WEEKDAY(DATE($H$1,7,1))+1+14,"")</f>
        <v/>
      </c>
      <c r="B7" s="7">
        <f>IF(MONTH(DATE($H$1,7,1)-WEEKDAY(DATE($H$1,7,1))+1+15)=7,DATE($H$1,7,1)-WEEKDAY(DATE($H$1,7,1))+1+15,"")</f>
        <v/>
      </c>
      <c r="C7" s="7">
        <f>IF(MONTH(DATE($H$1,7,1)-WEEKDAY(DATE($H$1,7,1))+1+16)=7,DATE($H$1,7,1)-WEEKDAY(DATE($H$1,7,1))+1+16,"")</f>
        <v/>
      </c>
      <c r="D7" s="7">
        <f>IF(MONTH(DATE($H$1,7,1)-WEEKDAY(DATE($H$1,7,1))+1+17)=7,DATE($H$1,7,1)-WEEKDAY(DATE($H$1,7,1))+1+17,"")</f>
        <v/>
      </c>
      <c r="E7" s="7">
        <f>IF(MONTH(DATE($H$1,7,1)-WEEKDAY(DATE($H$1,7,1))+1+18)=7,DATE($H$1,7,1)-WEEKDAY(DATE($H$1,7,1))+1+18,"")</f>
        <v/>
      </c>
      <c r="F7" s="7">
        <f>IF(MONTH(DATE($H$1,7,1)-WEEKDAY(DATE($H$1,7,1))+1+19)=7,DATE($H$1,7,1)-WEEKDAY(DATE($H$1,7,1))+1+19,"")</f>
        <v/>
      </c>
      <c r="G7" s="6">
        <f>IF(MONTH(DATE($H$1,7,1)-WEEKDAY(DATE($H$1,7,1))+1+20)=7,DATE($H$1,7,1)-WEEKDAY(DATE($H$1,7,1))+1+20,"")</f>
        <v/>
      </c>
    </row>
    <row r="8" ht="62" customHeight="1">
      <c r="A8" s="6">
        <f>IF(MONTH(DATE($H$1,7,1)-WEEKDAY(DATE($H$1,7,1))+1+21)=7,DATE($H$1,7,1)-WEEKDAY(DATE($H$1,7,1))+1+21,"")</f>
        <v/>
      </c>
      <c r="B8" s="7">
        <f>IF(MONTH(DATE($H$1,7,1)-WEEKDAY(DATE($H$1,7,1))+1+22)=7,DATE($H$1,7,1)-WEEKDAY(DATE($H$1,7,1))+1+22,"")</f>
        <v/>
      </c>
      <c r="C8" s="7">
        <f>IF(MONTH(DATE($H$1,7,1)-WEEKDAY(DATE($H$1,7,1))+1+23)=7,DATE($H$1,7,1)-WEEKDAY(DATE($H$1,7,1))+1+23,"")</f>
        <v/>
      </c>
      <c r="D8" s="7">
        <f>IF(MONTH(DATE($H$1,7,1)-WEEKDAY(DATE($H$1,7,1))+1+24)=7,DATE($H$1,7,1)-WEEKDAY(DATE($H$1,7,1))+1+24,"")</f>
        <v/>
      </c>
      <c r="E8" s="7">
        <f>IF(MONTH(DATE($H$1,7,1)-WEEKDAY(DATE($H$1,7,1))+1+25)=7,DATE($H$1,7,1)-WEEKDAY(DATE($H$1,7,1))+1+25,"")</f>
        <v/>
      </c>
      <c r="F8" s="7">
        <f>IF(MONTH(DATE($H$1,7,1)-WEEKDAY(DATE($H$1,7,1))+1+26)=7,DATE($H$1,7,1)-WEEKDAY(DATE($H$1,7,1))+1+26,"")</f>
        <v/>
      </c>
      <c r="G8" s="6">
        <f>IF(MONTH(DATE($H$1,7,1)-WEEKDAY(DATE($H$1,7,1))+1+27)=7,DATE($H$1,7,1)-WEEKDAY(DATE($H$1,7,1))+1+27,"")</f>
        <v/>
      </c>
    </row>
    <row r="9" ht="62" customHeight="1">
      <c r="A9" s="6">
        <f>IF(MONTH(DATE($H$1,7,1)-WEEKDAY(DATE($H$1,7,1))+1+28)=7,DATE($H$1,7,1)-WEEKDAY(DATE($H$1,7,1))+1+28,"")</f>
        <v/>
      </c>
      <c r="B9" s="7">
        <f>IF(MONTH(DATE($H$1,7,1)-WEEKDAY(DATE($H$1,7,1))+1+29)=7,DATE($H$1,7,1)-WEEKDAY(DATE($H$1,7,1))+1+29,"")</f>
        <v/>
      </c>
      <c r="C9" s="7">
        <f>IF(MONTH(DATE($H$1,7,1)-WEEKDAY(DATE($H$1,7,1))+1+30)=7,DATE($H$1,7,1)-WEEKDAY(DATE($H$1,7,1))+1+30,"")</f>
        <v/>
      </c>
      <c r="D9" s="7">
        <f>IF(MONTH(DATE($H$1,7,1)-WEEKDAY(DATE($H$1,7,1))+1+31)=7,DATE($H$1,7,1)-WEEKDAY(DATE($H$1,7,1))+1+31,"")</f>
        <v/>
      </c>
      <c r="E9" s="7">
        <f>IF(MONTH(DATE($H$1,7,1)-WEEKDAY(DATE($H$1,7,1))+1+32)=7,DATE($H$1,7,1)-WEEKDAY(DATE($H$1,7,1))+1+32,"")</f>
        <v/>
      </c>
      <c r="F9" s="7">
        <f>IF(MONTH(DATE($H$1,7,1)-WEEKDAY(DATE($H$1,7,1))+1+33)=7,DATE($H$1,7,1)-WEEKDAY(DATE($H$1,7,1))+1+33,"")</f>
        <v/>
      </c>
      <c r="G9" s="6">
        <f>IF(MONTH(DATE($H$1,7,1)-WEEKDAY(DATE($H$1,7,1))+1+34)=7,DATE($H$1,7,1)-WEEKDAY(DATE($H$1,7,1))+1+34,"")</f>
        <v/>
      </c>
    </row>
    <row r="10" ht="62" customHeight="1">
      <c r="A10" s="6">
        <f>IF(MONTH(DATE($H$1,7,1)-WEEKDAY(DATE($H$1,7,1))+1+35)=7,DATE($H$1,7,1)-WEEKDAY(DATE($H$1,7,1))+1+35,"")</f>
        <v/>
      </c>
      <c r="B10" s="7">
        <f>IF(MONTH(DATE($H$1,7,1)-WEEKDAY(DATE($H$1,7,1))+1+36)=7,DATE($H$1,7,1)-WEEKDAY(DATE($H$1,7,1))+1+36,"")</f>
        <v/>
      </c>
      <c r="C10" s="7">
        <f>IF(MONTH(DATE($H$1,7,1)-WEEKDAY(DATE($H$1,7,1))+1+37)=7,DATE($H$1,7,1)-WEEKDAY(DATE($H$1,7,1))+1+37,"")</f>
        <v/>
      </c>
      <c r="D10" s="7">
        <f>IF(MONTH(DATE($H$1,7,1)-WEEKDAY(DATE($H$1,7,1))+1+38)=7,DATE($H$1,7,1)-WEEKDAY(DATE($H$1,7,1))+1+38,"")</f>
        <v/>
      </c>
      <c r="E10" s="7">
        <f>IF(MONTH(DATE($H$1,7,1)-WEEKDAY(DATE($H$1,7,1))+1+39)=7,DATE($H$1,7,1)-WEEKDAY(DATE($H$1,7,1))+1+39,"")</f>
        <v/>
      </c>
      <c r="F10" s="7">
        <f>IF(MONTH(DATE($H$1,7,1)-WEEKDAY(DATE($H$1,7,1))+1+40)=7,DATE($H$1,7,1)-WEEKDAY(DATE($H$1,7,1))+1+40,"")</f>
        <v/>
      </c>
      <c r="G10" s="6">
        <f>IF(MONTH(DATE($H$1,7,1)-WEEKDAY(DATE($H$1,7,1))+1+41)=7,DATE($H$1,7,1)-WEEKDAY(DATE($H$1,7,1))+1+41,"")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"August "&amp;$H$1</f>
        <v/>
      </c>
      <c r="H1" s="10">
        <f>Jan!$H$1</f>
        <v/>
      </c>
    </row>
    <row r="3">
      <c r="A3" s="4" t="inlineStr">
        <is>
          <t>August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IF(MONTH(DATE($H$1,8,1)-WEEKDAY(DATE($H$1,8,1))+1+0)=8,DATE($H$1,8,1)-WEEKDAY(DATE($H$1,8,1))+1+0,"")</f>
        <v/>
      </c>
      <c r="B5" s="7">
        <f>IF(MONTH(DATE($H$1,8,1)-WEEKDAY(DATE($H$1,8,1))+1+1)=8,DATE($H$1,8,1)-WEEKDAY(DATE($H$1,8,1))+1+1,"")</f>
        <v/>
      </c>
      <c r="C5" s="7">
        <f>IF(MONTH(DATE($H$1,8,1)-WEEKDAY(DATE($H$1,8,1))+1+2)=8,DATE($H$1,8,1)-WEEKDAY(DATE($H$1,8,1))+1+2,"")</f>
        <v/>
      </c>
      <c r="D5" s="7">
        <f>IF(MONTH(DATE($H$1,8,1)-WEEKDAY(DATE($H$1,8,1))+1+3)=8,DATE($H$1,8,1)-WEEKDAY(DATE($H$1,8,1))+1+3,"")</f>
        <v/>
      </c>
      <c r="E5" s="7">
        <f>IF(MONTH(DATE($H$1,8,1)-WEEKDAY(DATE($H$1,8,1))+1+4)=8,DATE($H$1,8,1)-WEEKDAY(DATE($H$1,8,1))+1+4,"")</f>
        <v/>
      </c>
      <c r="F5" s="7">
        <f>IF(MONTH(DATE($H$1,8,1)-WEEKDAY(DATE($H$1,8,1))+1+5)=8,DATE($H$1,8,1)-WEEKDAY(DATE($H$1,8,1))+1+5,"")</f>
        <v/>
      </c>
      <c r="G5" s="6">
        <f>IF(MONTH(DATE($H$1,8,1)-WEEKDAY(DATE($H$1,8,1))+1+6)=8,DATE($H$1,8,1)-WEEKDAY(DATE($H$1,8,1))+1+6,"")</f>
        <v/>
      </c>
    </row>
    <row r="6" ht="62" customHeight="1">
      <c r="A6" s="6">
        <f>IF(MONTH(DATE($H$1,8,1)-WEEKDAY(DATE($H$1,8,1))+1+7)=8,DATE($H$1,8,1)-WEEKDAY(DATE($H$1,8,1))+1+7,"")</f>
        <v/>
      </c>
      <c r="B6" s="7">
        <f>IF(MONTH(DATE($H$1,8,1)-WEEKDAY(DATE($H$1,8,1))+1+8)=8,DATE($H$1,8,1)-WEEKDAY(DATE($H$1,8,1))+1+8,"")</f>
        <v/>
      </c>
      <c r="C6" s="7">
        <f>IF(MONTH(DATE($H$1,8,1)-WEEKDAY(DATE($H$1,8,1))+1+9)=8,DATE($H$1,8,1)-WEEKDAY(DATE($H$1,8,1))+1+9,"")</f>
        <v/>
      </c>
      <c r="D6" s="7">
        <f>IF(MONTH(DATE($H$1,8,1)-WEEKDAY(DATE($H$1,8,1))+1+10)=8,DATE($H$1,8,1)-WEEKDAY(DATE($H$1,8,1))+1+10,"")</f>
        <v/>
      </c>
      <c r="E6" s="7">
        <f>IF(MONTH(DATE($H$1,8,1)-WEEKDAY(DATE($H$1,8,1))+1+11)=8,DATE($H$1,8,1)-WEEKDAY(DATE($H$1,8,1))+1+11,"")</f>
        <v/>
      </c>
      <c r="F6" s="7">
        <f>IF(MONTH(DATE($H$1,8,1)-WEEKDAY(DATE($H$1,8,1))+1+12)=8,DATE($H$1,8,1)-WEEKDAY(DATE($H$1,8,1))+1+12,"")</f>
        <v/>
      </c>
      <c r="G6" s="6">
        <f>IF(MONTH(DATE($H$1,8,1)-WEEKDAY(DATE($H$1,8,1))+1+13)=8,DATE($H$1,8,1)-WEEKDAY(DATE($H$1,8,1))+1+13,"")</f>
        <v/>
      </c>
    </row>
    <row r="7" ht="62" customHeight="1">
      <c r="A7" s="6">
        <f>IF(MONTH(DATE($H$1,8,1)-WEEKDAY(DATE($H$1,8,1))+1+14)=8,DATE($H$1,8,1)-WEEKDAY(DATE($H$1,8,1))+1+14,"")</f>
        <v/>
      </c>
      <c r="B7" s="7">
        <f>IF(MONTH(DATE($H$1,8,1)-WEEKDAY(DATE($H$1,8,1))+1+15)=8,DATE($H$1,8,1)-WEEKDAY(DATE($H$1,8,1))+1+15,"")</f>
        <v/>
      </c>
      <c r="C7" s="7">
        <f>IF(MONTH(DATE($H$1,8,1)-WEEKDAY(DATE($H$1,8,1))+1+16)=8,DATE($H$1,8,1)-WEEKDAY(DATE($H$1,8,1))+1+16,"")</f>
        <v/>
      </c>
      <c r="D7" s="7">
        <f>IF(MONTH(DATE($H$1,8,1)-WEEKDAY(DATE($H$1,8,1))+1+17)=8,DATE($H$1,8,1)-WEEKDAY(DATE($H$1,8,1))+1+17,"")</f>
        <v/>
      </c>
      <c r="E7" s="7">
        <f>IF(MONTH(DATE($H$1,8,1)-WEEKDAY(DATE($H$1,8,1))+1+18)=8,DATE($H$1,8,1)-WEEKDAY(DATE($H$1,8,1))+1+18,"")</f>
        <v/>
      </c>
      <c r="F7" s="7">
        <f>IF(MONTH(DATE($H$1,8,1)-WEEKDAY(DATE($H$1,8,1))+1+19)=8,DATE($H$1,8,1)-WEEKDAY(DATE($H$1,8,1))+1+19,"")</f>
        <v/>
      </c>
      <c r="G7" s="6">
        <f>IF(MONTH(DATE($H$1,8,1)-WEEKDAY(DATE($H$1,8,1))+1+20)=8,DATE($H$1,8,1)-WEEKDAY(DATE($H$1,8,1))+1+20,"")</f>
        <v/>
      </c>
    </row>
    <row r="8" ht="62" customHeight="1">
      <c r="A8" s="6">
        <f>IF(MONTH(DATE($H$1,8,1)-WEEKDAY(DATE($H$1,8,1))+1+21)=8,DATE($H$1,8,1)-WEEKDAY(DATE($H$1,8,1))+1+21,"")</f>
        <v/>
      </c>
      <c r="B8" s="7">
        <f>IF(MONTH(DATE($H$1,8,1)-WEEKDAY(DATE($H$1,8,1))+1+22)=8,DATE($H$1,8,1)-WEEKDAY(DATE($H$1,8,1))+1+22,"")</f>
        <v/>
      </c>
      <c r="C8" s="7">
        <f>IF(MONTH(DATE($H$1,8,1)-WEEKDAY(DATE($H$1,8,1))+1+23)=8,DATE($H$1,8,1)-WEEKDAY(DATE($H$1,8,1))+1+23,"")</f>
        <v/>
      </c>
      <c r="D8" s="7">
        <f>IF(MONTH(DATE($H$1,8,1)-WEEKDAY(DATE($H$1,8,1))+1+24)=8,DATE($H$1,8,1)-WEEKDAY(DATE($H$1,8,1))+1+24,"")</f>
        <v/>
      </c>
      <c r="E8" s="7">
        <f>IF(MONTH(DATE($H$1,8,1)-WEEKDAY(DATE($H$1,8,1))+1+25)=8,DATE($H$1,8,1)-WEEKDAY(DATE($H$1,8,1))+1+25,"")</f>
        <v/>
      </c>
      <c r="F8" s="7">
        <f>IF(MONTH(DATE($H$1,8,1)-WEEKDAY(DATE($H$1,8,1))+1+26)=8,DATE($H$1,8,1)-WEEKDAY(DATE($H$1,8,1))+1+26,"")</f>
        <v/>
      </c>
      <c r="G8" s="6">
        <f>IF(MONTH(DATE($H$1,8,1)-WEEKDAY(DATE($H$1,8,1))+1+27)=8,DATE($H$1,8,1)-WEEKDAY(DATE($H$1,8,1))+1+27,"")</f>
        <v/>
      </c>
    </row>
    <row r="9" ht="62" customHeight="1">
      <c r="A9" s="6">
        <f>IF(MONTH(DATE($H$1,8,1)-WEEKDAY(DATE($H$1,8,1))+1+28)=8,DATE($H$1,8,1)-WEEKDAY(DATE($H$1,8,1))+1+28,"")</f>
        <v/>
      </c>
      <c r="B9" s="7">
        <f>IF(MONTH(DATE($H$1,8,1)-WEEKDAY(DATE($H$1,8,1))+1+29)=8,DATE($H$1,8,1)-WEEKDAY(DATE($H$1,8,1))+1+29,"")</f>
        <v/>
      </c>
      <c r="C9" s="7">
        <f>IF(MONTH(DATE($H$1,8,1)-WEEKDAY(DATE($H$1,8,1))+1+30)=8,DATE($H$1,8,1)-WEEKDAY(DATE($H$1,8,1))+1+30,"")</f>
        <v/>
      </c>
      <c r="D9" s="7">
        <f>IF(MONTH(DATE($H$1,8,1)-WEEKDAY(DATE($H$1,8,1))+1+31)=8,DATE($H$1,8,1)-WEEKDAY(DATE($H$1,8,1))+1+31,"")</f>
        <v/>
      </c>
      <c r="E9" s="7">
        <f>IF(MONTH(DATE($H$1,8,1)-WEEKDAY(DATE($H$1,8,1))+1+32)=8,DATE($H$1,8,1)-WEEKDAY(DATE($H$1,8,1))+1+32,"")</f>
        <v/>
      </c>
      <c r="F9" s="7">
        <f>IF(MONTH(DATE($H$1,8,1)-WEEKDAY(DATE($H$1,8,1))+1+33)=8,DATE($H$1,8,1)-WEEKDAY(DATE($H$1,8,1))+1+33,"")</f>
        <v/>
      </c>
      <c r="G9" s="6">
        <f>IF(MONTH(DATE($H$1,8,1)-WEEKDAY(DATE($H$1,8,1))+1+34)=8,DATE($H$1,8,1)-WEEKDAY(DATE($H$1,8,1))+1+34,"")</f>
        <v/>
      </c>
    </row>
    <row r="10" ht="62" customHeight="1">
      <c r="A10" s="6">
        <f>IF(MONTH(DATE($H$1,8,1)-WEEKDAY(DATE($H$1,8,1))+1+35)=8,DATE($H$1,8,1)-WEEKDAY(DATE($H$1,8,1))+1+35,"")</f>
        <v/>
      </c>
      <c r="B10" s="7">
        <f>IF(MONTH(DATE($H$1,8,1)-WEEKDAY(DATE($H$1,8,1))+1+36)=8,DATE($H$1,8,1)-WEEKDAY(DATE($H$1,8,1))+1+36,"")</f>
        <v/>
      </c>
      <c r="C10" s="7">
        <f>IF(MONTH(DATE($H$1,8,1)-WEEKDAY(DATE($H$1,8,1))+1+37)=8,DATE($H$1,8,1)-WEEKDAY(DATE($H$1,8,1))+1+37,"")</f>
        <v/>
      </c>
      <c r="D10" s="7">
        <f>IF(MONTH(DATE($H$1,8,1)-WEEKDAY(DATE($H$1,8,1))+1+38)=8,DATE($H$1,8,1)-WEEKDAY(DATE($H$1,8,1))+1+38,"")</f>
        <v/>
      </c>
      <c r="E10" s="7">
        <f>IF(MONTH(DATE($H$1,8,1)-WEEKDAY(DATE($H$1,8,1))+1+39)=8,DATE($H$1,8,1)-WEEKDAY(DATE($H$1,8,1))+1+39,"")</f>
        <v/>
      </c>
      <c r="F10" s="7">
        <f>IF(MONTH(DATE($H$1,8,1)-WEEKDAY(DATE($H$1,8,1))+1+40)=8,DATE($H$1,8,1)-WEEKDAY(DATE($H$1,8,1))+1+40,"")</f>
        <v/>
      </c>
      <c r="G10" s="6">
        <f>IF(MONTH(DATE($H$1,8,1)-WEEKDAY(DATE($H$1,8,1))+1+41)=8,DATE($H$1,8,1)-WEEKDAY(DATE($H$1,8,1))+1+41,"")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"September "&amp;$H$1</f>
        <v/>
      </c>
      <c r="H1" s="10">
        <f>Jan!$H$1</f>
        <v/>
      </c>
    </row>
    <row r="3">
      <c r="A3" s="4" t="inlineStr">
        <is>
          <t>September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IF(MONTH(DATE($H$1,9,1)-WEEKDAY(DATE($H$1,9,1))+1+0)=9,DATE($H$1,9,1)-WEEKDAY(DATE($H$1,9,1))+1+0,"")</f>
        <v/>
      </c>
      <c r="B5" s="7">
        <f>IF(MONTH(DATE($H$1,9,1)-WEEKDAY(DATE($H$1,9,1))+1+1)=9,DATE($H$1,9,1)-WEEKDAY(DATE($H$1,9,1))+1+1,"")</f>
        <v/>
      </c>
      <c r="C5" s="7">
        <f>IF(MONTH(DATE($H$1,9,1)-WEEKDAY(DATE($H$1,9,1))+1+2)=9,DATE($H$1,9,1)-WEEKDAY(DATE($H$1,9,1))+1+2,"")</f>
        <v/>
      </c>
      <c r="D5" s="7">
        <f>IF(MONTH(DATE($H$1,9,1)-WEEKDAY(DATE($H$1,9,1))+1+3)=9,DATE($H$1,9,1)-WEEKDAY(DATE($H$1,9,1))+1+3,"")</f>
        <v/>
      </c>
      <c r="E5" s="7">
        <f>IF(MONTH(DATE($H$1,9,1)-WEEKDAY(DATE($H$1,9,1))+1+4)=9,DATE($H$1,9,1)-WEEKDAY(DATE($H$1,9,1))+1+4,"")</f>
        <v/>
      </c>
      <c r="F5" s="7">
        <f>IF(MONTH(DATE($H$1,9,1)-WEEKDAY(DATE($H$1,9,1))+1+5)=9,DATE($H$1,9,1)-WEEKDAY(DATE($H$1,9,1))+1+5,"")</f>
        <v/>
      </c>
      <c r="G5" s="6">
        <f>IF(MONTH(DATE($H$1,9,1)-WEEKDAY(DATE($H$1,9,1))+1+6)=9,DATE($H$1,9,1)-WEEKDAY(DATE($H$1,9,1))+1+6,"")</f>
        <v/>
      </c>
    </row>
    <row r="6" ht="62" customHeight="1">
      <c r="A6" s="6">
        <f>IF(MONTH(DATE($H$1,9,1)-WEEKDAY(DATE($H$1,9,1))+1+7)=9,DATE($H$1,9,1)-WEEKDAY(DATE($H$1,9,1))+1+7,"")</f>
        <v/>
      </c>
      <c r="B6" s="7">
        <f>IF(MONTH(DATE($H$1,9,1)-WEEKDAY(DATE($H$1,9,1))+1+8)=9,DATE($H$1,9,1)-WEEKDAY(DATE($H$1,9,1))+1+8,"")</f>
        <v/>
      </c>
      <c r="C6" s="7">
        <f>IF(MONTH(DATE($H$1,9,1)-WEEKDAY(DATE($H$1,9,1))+1+9)=9,DATE($H$1,9,1)-WEEKDAY(DATE($H$1,9,1))+1+9,"")</f>
        <v/>
      </c>
      <c r="D6" s="7">
        <f>IF(MONTH(DATE($H$1,9,1)-WEEKDAY(DATE($H$1,9,1))+1+10)=9,DATE($H$1,9,1)-WEEKDAY(DATE($H$1,9,1))+1+10,"")</f>
        <v/>
      </c>
      <c r="E6" s="7">
        <f>IF(MONTH(DATE($H$1,9,1)-WEEKDAY(DATE($H$1,9,1))+1+11)=9,DATE($H$1,9,1)-WEEKDAY(DATE($H$1,9,1))+1+11,"")</f>
        <v/>
      </c>
      <c r="F6" s="7">
        <f>IF(MONTH(DATE($H$1,9,1)-WEEKDAY(DATE($H$1,9,1))+1+12)=9,DATE($H$1,9,1)-WEEKDAY(DATE($H$1,9,1))+1+12,"")</f>
        <v/>
      </c>
      <c r="G6" s="6">
        <f>IF(MONTH(DATE($H$1,9,1)-WEEKDAY(DATE($H$1,9,1))+1+13)=9,DATE($H$1,9,1)-WEEKDAY(DATE($H$1,9,1))+1+13,"")</f>
        <v/>
      </c>
    </row>
    <row r="7" ht="62" customHeight="1">
      <c r="A7" s="6">
        <f>IF(MONTH(DATE($H$1,9,1)-WEEKDAY(DATE($H$1,9,1))+1+14)=9,DATE($H$1,9,1)-WEEKDAY(DATE($H$1,9,1))+1+14,"")</f>
        <v/>
      </c>
      <c r="B7" s="7">
        <f>IF(MONTH(DATE($H$1,9,1)-WEEKDAY(DATE($H$1,9,1))+1+15)=9,DATE($H$1,9,1)-WEEKDAY(DATE($H$1,9,1))+1+15,"")</f>
        <v/>
      </c>
      <c r="C7" s="7">
        <f>IF(MONTH(DATE($H$1,9,1)-WEEKDAY(DATE($H$1,9,1))+1+16)=9,DATE($H$1,9,1)-WEEKDAY(DATE($H$1,9,1))+1+16,"")</f>
        <v/>
      </c>
      <c r="D7" s="7">
        <f>IF(MONTH(DATE($H$1,9,1)-WEEKDAY(DATE($H$1,9,1))+1+17)=9,DATE($H$1,9,1)-WEEKDAY(DATE($H$1,9,1))+1+17,"")</f>
        <v/>
      </c>
      <c r="E7" s="7">
        <f>IF(MONTH(DATE($H$1,9,1)-WEEKDAY(DATE($H$1,9,1))+1+18)=9,DATE($H$1,9,1)-WEEKDAY(DATE($H$1,9,1))+1+18,"")</f>
        <v/>
      </c>
      <c r="F7" s="7">
        <f>IF(MONTH(DATE($H$1,9,1)-WEEKDAY(DATE($H$1,9,1))+1+19)=9,DATE($H$1,9,1)-WEEKDAY(DATE($H$1,9,1))+1+19,"")</f>
        <v/>
      </c>
      <c r="G7" s="6">
        <f>IF(MONTH(DATE($H$1,9,1)-WEEKDAY(DATE($H$1,9,1))+1+20)=9,DATE($H$1,9,1)-WEEKDAY(DATE($H$1,9,1))+1+20,"")</f>
        <v/>
      </c>
    </row>
    <row r="8" ht="62" customHeight="1">
      <c r="A8" s="6">
        <f>IF(MONTH(DATE($H$1,9,1)-WEEKDAY(DATE($H$1,9,1))+1+21)=9,DATE($H$1,9,1)-WEEKDAY(DATE($H$1,9,1))+1+21,"")</f>
        <v/>
      </c>
      <c r="B8" s="7">
        <f>IF(MONTH(DATE($H$1,9,1)-WEEKDAY(DATE($H$1,9,1))+1+22)=9,DATE($H$1,9,1)-WEEKDAY(DATE($H$1,9,1))+1+22,"")</f>
        <v/>
      </c>
      <c r="C8" s="7">
        <f>IF(MONTH(DATE($H$1,9,1)-WEEKDAY(DATE($H$1,9,1))+1+23)=9,DATE($H$1,9,1)-WEEKDAY(DATE($H$1,9,1))+1+23,"")</f>
        <v/>
      </c>
      <c r="D8" s="7">
        <f>IF(MONTH(DATE($H$1,9,1)-WEEKDAY(DATE($H$1,9,1))+1+24)=9,DATE($H$1,9,1)-WEEKDAY(DATE($H$1,9,1))+1+24,"")</f>
        <v/>
      </c>
      <c r="E8" s="7">
        <f>IF(MONTH(DATE($H$1,9,1)-WEEKDAY(DATE($H$1,9,1))+1+25)=9,DATE($H$1,9,1)-WEEKDAY(DATE($H$1,9,1))+1+25,"")</f>
        <v/>
      </c>
      <c r="F8" s="7">
        <f>IF(MONTH(DATE($H$1,9,1)-WEEKDAY(DATE($H$1,9,1))+1+26)=9,DATE($H$1,9,1)-WEEKDAY(DATE($H$1,9,1))+1+26,"")</f>
        <v/>
      </c>
      <c r="G8" s="6">
        <f>IF(MONTH(DATE($H$1,9,1)-WEEKDAY(DATE($H$1,9,1))+1+27)=9,DATE($H$1,9,1)-WEEKDAY(DATE($H$1,9,1))+1+27,"")</f>
        <v/>
      </c>
    </row>
    <row r="9" ht="62" customHeight="1">
      <c r="A9" s="6">
        <f>IF(MONTH(DATE($H$1,9,1)-WEEKDAY(DATE($H$1,9,1))+1+28)=9,DATE($H$1,9,1)-WEEKDAY(DATE($H$1,9,1))+1+28,"")</f>
        <v/>
      </c>
      <c r="B9" s="7">
        <f>IF(MONTH(DATE($H$1,9,1)-WEEKDAY(DATE($H$1,9,1))+1+29)=9,DATE($H$1,9,1)-WEEKDAY(DATE($H$1,9,1))+1+29,"")</f>
        <v/>
      </c>
      <c r="C9" s="7">
        <f>IF(MONTH(DATE($H$1,9,1)-WEEKDAY(DATE($H$1,9,1))+1+30)=9,DATE($H$1,9,1)-WEEKDAY(DATE($H$1,9,1))+1+30,"")</f>
        <v/>
      </c>
      <c r="D9" s="7">
        <f>IF(MONTH(DATE($H$1,9,1)-WEEKDAY(DATE($H$1,9,1))+1+31)=9,DATE($H$1,9,1)-WEEKDAY(DATE($H$1,9,1))+1+31,"")</f>
        <v/>
      </c>
      <c r="E9" s="7">
        <f>IF(MONTH(DATE($H$1,9,1)-WEEKDAY(DATE($H$1,9,1))+1+32)=9,DATE($H$1,9,1)-WEEKDAY(DATE($H$1,9,1))+1+32,"")</f>
        <v/>
      </c>
      <c r="F9" s="7">
        <f>IF(MONTH(DATE($H$1,9,1)-WEEKDAY(DATE($H$1,9,1))+1+33)=9,DATE($H$1,9,1)-WEEKDAY(DATE($H$1,9,1))+1+33,"")</f>
        <v/>
      </c>
      <c r="G9" s="6">
        <f>IF(MONTH(DATE($H$1,9,1)-WEEKDAY(DATE($H$1,9,1))+1+34)=9,DATE($H$1,9,1)-WEEKDAY(DATE($H$1,9,1))+1+34,"")</f>
        <v/>
      </c>
    </row>
    <row r="10" ht="62" customHeight="1">
      <c r="A10" s="6">
        <f>IF(MONTH(DATE($H$1,9,1)-WEEKDAY(DATE($H$1,9,1))+1+35)=9,DATE($H$1,9,1)-WEEKDAY(DATE($H$1,9,1))+1+35,"")</f>
        <v/>
      </c>
      <c r="B10" s="7">
        <f>IF(MONTH(DATE($H$1,9,1)-WEEKDAY(DATE($H$1,9,1))+1+36)=9,DATE($H$1,9,1)-WEEKDAY(DATE($H$1,9,1))+1+36,"")</f>
        <v/>
      </c>
      <c r="C10" s="7">
        <f>IF(MONTH(DATE($H$1,9,1)-WEEKDAY(DATE($H$1,9,1))+1+37)=9,DATE($H$1,9,1)-WEEKDAY(DATE($H$1,9,1))+1+37,"")</f>
        <v/>
      </c>
      <c r="D10" s="7">
        <f>IF(MONTH(DATE($H$1,9,1)-WEEKDAY(DATE($H$1,9,1))+1+38)=9,DATE($H$1,9,1)-WEEKDAY(DATE($H$1,9,1))+1+38,"")</f>
        <v/>
      </c>
      <c r="E10" s="7">
        <f>IF(MONTH(DATE($H$1,9,1)-WEEKDAY(DATE($H$1,9,1))+1+39)=9,DATE($H$1,9,1)-WEEKDAY(DATE($H$1,9,1))+1+39,"")</f>
        <v/>
      </c>
      <c r="F10" s="7">
        <f>IF(MONTH(DATE($H$1,9,1)-WEEKDAY(DATE($H$1,9,1))+1+40)=9,DATE($H$1,9,1)-WEEKDAY(DATE($H$1,9,1))+1+40,"")</f>
        <v/>
      </c>
      <c r="G10" s="6">
        <f>IF(MONTH(DATE($H$1,9,1)-WEEKDAY(DATE($H$1,9,1))+1+41)=9,DATE($H$1,9,1)-WEEKDAY(DATE($H$1,9,1))+1+41,"")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"October "&amp;$H$1</f>
        <v/>
      </c>
      <c r="H1" s="10">
        <f>Jan!$H$1</f>
        <v/>
      </c>
    </row>
    <row r="3">
      <c r="A3" s="4" t="inlineStr">
        <is>
          <t>October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IF(MONTH(DATE($H$1,10,1)-WEEKDAY(DATE($H$1,10,1))+1+0)=10,DATE($H$1,10,1)-WEEKDAY(DATE($H$1,10,1))+1+0,"")</f>
        <v/>
      </c>
      <c r="B5" s="7">
        <f>IF(MONTH(DATE($H$1,10,1)-WEEKDAY(DATE($H$1,10,1))+1+1)=10,DATE($H$1,10,1)-WEEKDAY(DATE($H$1,10,1))+1+1,"")</f>
        <v/>
      </c>
      <c r="C5" s="7">
        <f>IF(MONTH(DATE($H$1,10,1)-WEEKDAY(DATE($H$1,10,1))+1+2)=10,DATE($H$1,10,1)-WEEKDAY(DATE($H$1,10,1))+1+2,"")</f>
        <v/>
      </c>
      <c r="D5" s="7">
        <f>IF(MONTH(DATE($H$1,10,1)-WEEKDAY(DATE($H$1,10,1))+1+3)=10,DATE($H$1,10,1)-WEEKDAY(DATE($H$1,10,1))+1+3,"")</f>
        <v/>
      </c>
      <c r="E5" s="7">
        <f>IF(MONTH(DATE($H$1,10,1)-WEEKDAY(DATE($H$1,10,1))+1+4)=10,DATE($H$1,10,1)-WEEKDAY(DATE($H$1,10,1))+1+4,"")</f>
        <v/>
      </c>
      <c r="F5" s="7">
        <f>IF(MONTH(DATE($H$1,10,1)-WEEKDAY(DATE($H$1,10,1))+1+5)=10,DATE($H$1,10,1)-WEEKDAY(DATE($H$1,10,1))+1+5,"")</f>
        <v/>
      </c>
      <c r="G5" s="6">
        <f>IF(MONTH(DATE($H$1,10,1)-WEEKDAY(DATE($H$1,10,1))+1+6)=10,DATE($H$1,10,1)-WEEKDAY(DATE($H$1,10,1))+1+6,"")</f>
        <v/>
      </c>
    </row>
    <row r="6" ht="62" customHeight="1">
      <c r="A6" s="6">
        <f>IF(MONTH(DATE($H$1,10,1)-WEEKDAY(DATE($H$1,10,1))+1+7)=10,DATE($H$1,10,1)-WEEKDAY(DATE($H$1,10,1))+1+7,"")</f>
        <v/>
      </c>
      <c r="B6" s="7">
        <f>IF(MONTH(DATE($H$1,10,1)-WEEKDAY(DATE($H$1,10,1))+1+8)=10,DATE($H$1,10,1)-WEEKDAY(DATE($H$1,10,1))+1+8,"")</f>
        <v/>
      </c>
      <c r="C6" s="7">
        <f>IF(MONTH(DATE($H$1,10,1)-WEEKDAY(DATE($H$1,10,1))+1+9)=10,DATE($H$1,10,1)-WEEKDAY(DATE($H$1,10,1))+1+9,"")</f>
        <v/>
      </c>
      <c r="D6" s="7">
        <f>IF(MONTH(DATE($H$1,10,1)-WEEKDAY(DATE($H$1,10,1))+1+10)=10,DATE($H$1,10,1)-WEEKDAY(DATE($H$1,10,1))+1+10,"")</f>
        <v/>
      </c>
      <c r="E6" s="7">
        <f>IF(MONTH(DATE($H$1,10,1)-WEEKDAY(DATE($H$1,10,1))+1+11)=10,DATE($H$1,10,1)-WEEKDAY(DATE($H$1,10,1))+1+11,"")</f>
        <v/>
      </c>
      <c r="F6" s="7">
        <f>IF(MONTH(DATE($H$1,10,1)-WEEKDAY(DATE($H$1,10,1))+1+12)=10,DATE($H$1,10,1)-WEEKDAY(DATE($H$1,10,1))+1+12,"")</f>
        <v/>
      </c>
      <c r="G6" s="6">
        <f>IF(MONTH(DATE($H$1,10,1)-WEEKDAY(DATE($H$1,10,1))+1+13)=10,DATE($H$1,10,1)-WEEKDAY(DATE($H$1,10,1))+1+13,"")</f>
        <v/>
      </c>
    </row>
    <row r="7" ht="62" customHeight="1">
      <c r="A7" s="6">
        <f>IF(MONTH(DATE($H$1,10,1)-WEEKDAY(DATE($H$1,10,1))+1+14)=10,DATE($H$1,10,1)-WEEKDAY(DATE($H$1,10,1))+1+14,"")</f>
        <v/>
      </c>
      <c r="B7" s="7">
        <f>IF(MONTH(DATE($H$1,10,1)-WEEKDAY(DATE($H$1,10,1))+1+15)=10,DATE($H$1,10,1)-WEEKDAY(DATE($H$1,10,1))+1+15,"")</f>
        <v/>
      </c>
      <c r="C7" s="7">
        <f>IF(MONTH(DATE($H$1,10,1)-WEEKDAY(DATE($H$1,10,1))+1+16)=10,DATE($H$1,10,1)-WEEKDAY(DATE($H$1,10,1))+1+16,"")</f>
        <v/>
      </c>
      <c r="D7" s="7">
        <f>IF(MONTH(DATE($H$1,10,1)-WEEKDAY(DATE($H$1,10,1))+1+17)=10,DATE($H$1,10,1)-WEEKDAY(DATE($H$1,10,1))+1+17,"")</f>
        <v/>
      </c>
      <c r="E7" s="7">
        <f>IF(MONTH(DATE($H$1,10,1)-WEEKDAY(DATE($H$1,10,1))+1+18)=10,DATE($H$1,10,1)-WEEKDAY(DATE($H$1,10,1))+1+18,"")</f>
        <v/>
      </c>
      <c r="F7" s="7">
        <f>IF(MONTH(DATE($H$1,10,1)-WEEKDAY(DATE($H$1,10,1))+1+19)=10,DATE($H$1,10,1)-WEEKDAY(DATE($H$1,10,1))+1+19,"")</f>
        <v/>
      </c>
      <c r="G7" s="6">
        <f>IF(MONTH(DATE($H$1,10,1)-WEEKDAY(DATE($H$1,10,1))+1+20)=10,DATE($H$1,10,1)-WEEKDAY(DATE($H$1,10,1))+1+20,"")</f>
        <v/>
      </c>
    </row>
    <row r="8" ht="62" customHeight="1">
      <c r="A8" s="6">
        <f>IF(MONTH(DATE($H$1,10,1)-WEEKDAY(DATE($H$1,10,1))+1+21)=10,DATE($H$1,10,1)-WEEKDAY(DATE($H$1,10,1))+1+21,"")</f>
        <v/>
      </c>
      <c r="B8" s="7">
        <f>IF(MONTH(DATE($H$1,10,1)-WEEKDAY(DATE($H$1,10,1))+1+22)=10,DATE($H$1,10,1)-WEEKDAY(DATE($H$1,10,1))+1+22,"")</f>
        <v/>
      </c>
      <c r="C8" s="7">
        <f>IF(MONTH(DATE($H$1,10,1)-WEEKDAY(DATE($H$1,10,1))+1+23)=10,DATE($H$1,10,1)-WEEKDAY(DATE($H$1,10,1))+1+23,"")</f>
        <v/>
      </c>
      <c r="D8" s="7">
        <f>IF(MONTH(DATE($H$1,10,1)-WEEKDAY(DATE($H$1,10,1))+1+24)=10,DATE($H$1,10,1)-WEEKDAY(DATE($H$1,10,1))+1+24,"")</f>
        <v/>
      </c>
      <c r="E8" s="7">
        <f>IF(MONTH(DATE($H$1,10,1)-WEEKDAY(DATE($H$1,10,1))+1+25)=10,DATE($H$1,10,1)-WEEKDAY(DATE($H$1,10,1))+1+25,"")</f>
        <v/>
      </c>
      <c r="F8" s="7">
        <f>IF(MONTH(DATE($H$1,10,1)-WEEKDAY(DATE($H$1,10,1))+1+26)=10,DATE($H$1,10,1)-WEEKDAY(DATE($H$1,10,1))+1+26,"")</f>
        <v/>
      </c>
      <c r="G8" s="6">
        <f>IF(MONTH(DATE($H$1,10,1)-WEEKDAY(DATE($H$1,10,1))+1+27)=10,DATE($H$1,10,1)-WEEKDAY(DATE($H$1,10,1))+1+27,"")</f>
        <v/>
      </c>
    </row>
    <row r="9" ht="62" customHeight="1">
      <c r="A9" s="6">
        <f>IF(MONTH(DATE($H$1,10,1)-WEEKDAY(DATE($H$1,10,1))+1+28)=10,DATE($H$1,10,1)-WEEKDAY(DATE($H$1,10,1))+1+28,"")</f>
        <v/>
      </c>
      <c r="B9" s="7">
        <f>IF(MONTH(DATE($H$1,10,1)-WEEKDAY(DATE($H$1,10,1))+1+29)=10,DATE($H$1,10,1)-WEEKDAY(DATE($H$1,10,1))+1+29,"")</f>
        <v/>
      </c>
      <c r="C9" s="7">
        <f>IF(MONTH(DATE($H$1,10,1)-WEEKDAY(DATE($H$1,10,1))+1+30)=10,DATE($H$1,10,1)-WEEKDAY(DATE($H$1,10,1))+1+30,"")</f>
        <v/>
      </c>
      <c r="D9" s="7">
        <f>IF(MONTH(DATE($H$1,10,1)-WEEKDAY(DATE($H$1,10,1))+1+31)=10,DATE($H$1,10,1)-WEEKDAY(DATE($H$1,10,1))+1+31,"")</f>
        <v/>
      </c>
      <c r="E9" s="7">
        <f>IF(MONTH(DATE($H$1,10,1)-WEEKDAY(DATE($H$1,10,1))+1+32)=10,DATE($H$1,10,1)-WEEKDAY(DATE($H$1,10,1))+1+32,"")</f>
        <v/>
      </c>
      <c r="F9" s="7">
        <f>IF(MONTH(DATE($H$1,10,1)-WEEKDAY(DATE($H$1,10,1))+1+33)=10,DATE($H$1,10,1)-WEEKDAY(DATE($H$1,10,1))+1+33,"")</f>
        <v/>
      </c>
      <c r="G9" s="6">
        <f>IF(MONTH(DATE($H$1,10,1)-WEEKDAY(DATE($H$1,10,1))+1+34)=10,DATE($H$1,10,1)-WEEKDAY(DATE($H$1,10,1))+1+34,"")</f>
        <v/>
      </c>
    </row>
    <row r="10" ht="62" customHeight="1">
      <c r="A10" s="6">
        <f>IF(MONTH(DATE($H$1,10,1)-WEEKDAY(DATE($H$1,10,1))+1+35)=10,DATE($H$1,10,1)-WEEKDAY(DATE($H$1,10,1))+1+35,"")</f>
        <v/>
      </c>
      <c r="B10" s="7">
        <f>IF(MONTH(DATE($H$1,10,1)-WEEKDAY(DATE($H$1,10,1))+1+36)=10,DATE($H$1,10,1)-WEEKDAY(DATE($H$1,10,1))+1+36,"")</f>
        <v/>
      </c>
      <c r="C10" s="7">
        <f>IF(MONTH(DATE($H$1,10,1)-WEEKDAY(DATE($H$1,10,1))+1+37)=10,DATE($H$1,10,1)-WEEKDAY(DATE($H$1,10,1))+1+37,"")</f>
        <v/>
      </c>
      <c r="D10" s="7">
        <f>IF(MONTH(DATE($H$1,10,1)-WEEKDAY(DATE($H$1,10,1))+1+38)=10,DATE($H$1,10,1)-WEEKDAY(DATE($H$1,10,1))+1+38,"")</f>
        <v/>
      </c>
      <c r="E10" s="7">
        <f>IF(MONTH(DATE($H$1,10,1)-WEEKDAY(DATE($H$1,10,1))+1+39)=10,DATE($H$1,10,1)-WEEKDAY(DATE($H$1,10,1))+1+39,"")</f>
        <v/>
      </c>
      <c r="F10" s="7">
        <f>IF(MONTH(DATE($H$1,10,1)-WEEKDAY(DATE($H$1,10,1))+1+40)=10,DATE($H$1,10,1)-WEEKDAY(DATE($H$1,10,1))+1+40,"")</f>
        <v/>
      </c>
      <c r="G10" s="6">
        <f>IF(MONTH(DATE($H$1,10,1)-WEEKDAY(DATE($H$1,10,1))+1+41)=10,DATE($H$1,10,1)-WEEKDAY(DATE($H$1,10,1))+1+41,"")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"November "&amp;$H$1</f>
        <v/>
      </c>
      <c r="H1" s="10">
        <f>Jan!$H$1</f>
        <v/>
      </c>
    </row>
    <row r="3">
      <c r="A3" s="4" t="inlineStr">
        <is>
          <t>November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IF(MONTH(DATE($H$1,11,1)-WEEKDAY(DATE($H$1,11,1))+1+0)=11,DATE($H$1,11,1)-WEEKDAY(DATE($H$1,11,1))+1+0,"")</f>
        <v/>
      </c>
      <c r="B5" s="7">
        <f>IF(MONTH(DATE($H$1,11,1)-WEEKDAY(DATE($H$1,11,1))+1+1)=11,DATE($H$1,11,1)-WEEKDAY(DATE($H$1,11,1))+1+1,"")</f>
        <v/>
      </c>
      <c r="C5" s="7">
        <f>IF(MONTH(DATE($H$1,11,1)-WEEKDAY(DATE($H$1,11,1))+1+2)=11,DATE($H$1,11,1)-WEEKDAY(DATE($H$1,11,1))+1+2,"")</f>
        <v/>
      </c>
      <c r="D5" s="7">
        <f>IF(MONTH(DATE($H$1,11,1)-WEEKDAY(DATE($H$1,11,1))+1+3)=11,DATE($H$1,11,1)-WEEKDAY(DATE($H$1,11,1))+1+3,"")</f>
        <v/>
      </c>
      <c r="E5" s="7">
        <f>IF(MONTH(DATE($H$1,11,1)-WEEKDAY(DATE($H$1,11,1))+1+4)=11,DATE($H$1,11,1)-WEEKDAY(DATE($H$1,11,1))+1+4,"")</f>
        <v/>
      </c>
      <c r="F5" s="7">
        <f>IF(MONTH(DATE($H$1,11,1)-WEEKDAY(DATE($H$1,11,1))+1+5)=11,DATE($H$1,11,1)-WEEKDAY(DATE($H$1,11,1))+1+5,"")</f>
        <v/>
      </c>
      <c r="G5" s="6">
        <f>IF(MONTH(DATE($H$1,11,1)-WEEKDAY(DATE($H$1,11,1))+1+6)=11,DATE($H$1,11,1)-WEEKDAY(DATE($H$1,11,1))+1+6,"")</f>
        <v/>
      </c>
    </row>
    <row r="6" ht="62" customHeight="1">
      <c r="A6" s="6">
        <f>IF(MONTH(DATE($H$1,11,1)-WEEKDAY(DATE($H$1,11,1))+1+7)=11,DATE($H$1,11,1)-WEEKDAY(DATE($H$1,11,1))+1+7,"")</f>
        <v/>
      </c>
      <c r="B6" s="7">
        <f>IF(MONTH(DATE($H$1,11,1)-WEEKDAY(DATE($H$1,11,1))+1+8)=11,DATE($H$1,11,1)-WEEKDAY(DATE($H$1,11,1))+1+8,"")</f>
        <v/>
      </c>
      <c r="C6" s="7">
        <f>IF(MONTH(DATE($H$1,11,1)-WEEKDAY(DATE($H$1,11,1))+1+9)=11,DATE($H$1,11,1)-WEEKDAY(DATE($H$1,11,1))+1+9,"")</f>
        <v/>
      </c>
      <c r="D6" s="7">
        <f>IF(MONTH(DATE($H$1,11,1)-WEEKDAY(DATE($H$1,11,1))+1+10)=11,DATE($H$1,11,1)-WEEKDAY(DATE($H$1,11,1))+1+10,"")</f>
        <v/>
      </c>
      <c r="E6" s="7">
        <f>IF(MONTH(DATE($H$1,11,1)-WEEKDAY(DATE($H$1,11,1))+1+11)=11,DATE($H$1,11,1)-WEEKDAY(DATE($H$1,11,1))+1+11,"")</f>
        <v/>
      </c>
      <c r="F6" s="7">
        <f>IF(MONTH(DATE($H$1,11,1)-WEEKDAY(DATE($H$1,11,1))+1+12)=11,DATE($H$1,11,1)-WEEKDAY(DATE($H$1,11,1))+1+12,"")</f>
        <v/>
      </c>
      <c r="G6" s="6">
        <f>IF(MONTH(DATE($H$1,11,1)-WEEKDAY(DATE($H$1,11,1))+1+13)=11,DATE($H$1,11,1)-WEEKDAY(DATE($H$1,11,1))+1+13,"")</f>
        <v/>
      </c>
    </row>
    <row r="7" ht="62" customHeight="1">
      <c r="A7" s="6">
        <f>IF(MONTH(DATE($H$1,11,1)-WEEKDAY(DATE($H$1,11,1))+1+14)=11,DATE($H$1,11,1)-WEEKDAY(DATE($H$1,11,1))+1+14,"")</f>
        <v/>
      </c>
      <c r="B7" s="7">
        <f>IF(MONTH(DATE($H$1,11,1)-WEEKDAY(DATE($H$1,11,1))+1+15)=11,DATE($H$1,11,1)-WEEKDAY(DATE($H$1,11,1))+1+15,"")</f>
        <v/>
      </c>
      <c r="C7" s="7">
        <f>IF(MONTH(DATE($H$1,11,1)-WEEKDAY(DATE($H$1,11,1))+1+16)=11,DATE($H$1,11,1)-WEEKDAY(DATE($H$1,11,1))+1+16,"")</f>
        <v/>
      </c>
      <c r="D7" s="7">
        <f>IF(MONTH(DATE($H$1,11,1)-WEEKDAY(DATE($H$1,11,1))+1+17)=11,DATE($H$1,11,1)-WEEKDAY(DATE($H$1,11,1))+1+17,"")</f>
        <v/>
      </c>
      <c r="E7" s="7">
        <f>IF(MONTH(DATE($H$1,11,1)-WEEKDAY(DATE($H$1,11,1))+1+18)=11,DATE($H$1,11,1)-WEEKDAY(DATE($H$1,11,1))+1+18,"")</f>
        <v/>
      </c>
      <c r="F7" s="7">
        <f>IF(MONTH(DATE($H$1,11,1)-WEEKDAY(DATE($H$1,11,1))+1+19)=11,DATE($H$1,11,1)-WEEKDAY(DATE($H$1,11,1))+1+19,"")</f>
        <v/>
      </c>
      <c r="G7" s="6">
        <f>IF(MONTH(DATE($H$1,11,1)-WEEKDAY(DATE($H$1,11,1))+1+20)=11,DATE($H$1,11,1)-WEEKDAY(DATE($H$1,11,1))+1+20,"")</f>
        <v/>
      </c>
    </row>
    <row r="8" ht="62" customHeight="1">
      <c r="A8" s="6">
        <f>IF(MONTH(DATE($H$1,11,1)-WEEKDAY(DATE($H$1,11,1))+1+21)=11,DATE($H$1,11,1)-WEEKDAY(DATE($H$1,11,1))+1+21,"")</f>
        <v/>
      </c>
      <c r="B8" s="7">
        <f>IF(MONTH(DATE($H$1,11,1)-WEEKDAY(DATE($H$1,11,1))+1+22)=11,DATE($H$1,11,1)-WEEKDAY(DATE($H$1,11,1))+1+22,"")</f>
        <v/>
      </c>
      <c r="C8" s="7">
        <f>IF(MONTH(DATE($H$1,11,1)-WEEKDAY(DATE($H$1,11,1))+1+23)=11,DATE($H$1,11,1)-WEEKDAY(DATE($H$1,11,1))+1+23,"")</f>
        <v/>
      </c>
      <c r="D8" s="7">
        <f>IF(MONTH(DATE($H$1,11,1)-WEEKDAY(DATE($H$1,11,1))+1+24)=11,DATE($H$1,11,1)-WEEKDAY(DATE($H$1,11,1))+1+24,"")</f>
        <v/>
      </c>
      <c r="E8" s="7">
        <f>IF(MONTH(DATE($H$1,11,1)-WEEKDAY(DATE($H$1,11,1))+1+25)=11,DATE($H$1,11,1)-WEEKDAY(DATE($H$1,11,1))+1+25,"")</f>
        <v/>
      </c>
      <c r="F8" s="7">
        <f>IF(MONTH(DATE($H$1,11,1)-WEEKDAY(DATE($H$1,11,1))+1+26)=11,DATE($H$1,11,1)-WEEKDAY(DATE($H$1,11,1))+1+26,"")</f>
        <v/>
      </c>
      <c r="G8" s="6">
        <f>IF(MONTH(DATE($H$1,11,1)-WEEKDAY(DATE($H$1,11,1))+1+27)=11,DATE($H$1,11,1)-WEEKDAY(DATE($H$1,11,1))+1+27,"")</f>
        <v/>
      </c>
    </row>
    <row r="9" ht="62" customHeight="1">
      <c r="A9" s="6">
        <f>IF(MONTH(DATE($H$1,11,1)-WEEKDAY(DATE($H$1,11,1))+1+28)=11,DATE($H$1,11,1)-WEEKDAY(DATE($H$1,11,1))+1+28,"")</f>
        <v/>
      </c>
      <c r="B9" s="7">
        <f>IF(MONTH(DATE($H$1,11,1)-WEEKDAY(DATE($H$1,11,1))+1+29)=11,DATE($H$1,11,1)-WEEKDAY(DATE($H$1,11,1))+1+29,"")</f>
        <v/>
      </c>
      <c r="C9" s="7">
        <f>IF(MONTH(DATE($H$1,11,1)-WEEKDAY(DATE($H$1,11,1))+1+30)=11,DATE($H$1,11,1)-WEEKDAY(DATE($H$1,11,1))+1+30,"")</f>
        <v/>
      </c>
      <c r="D9" s="7">
        <f>IF(MONTH(DATE($H$1,11,1)-WEEKDAY(DATE($H$1,11,1))+1+31)=11,DATE($H$1,11,1)-WEEKDAY(DATE($H$1,11,1))+1+31,"")</f>
        <v/>
      </c>
      <c r="E9" s="7">
        <f>IF(MONTH(DATE($H$1,11,1)-WEEKDAY(DATE($H$1,11,1))+1+32)=11,DATE($H$1,11,1)-WEEKDAY(DATE($H$1,11,1))+1+32,"")</f>
        <v/>
      </c>
      <c r="F9" s="7">
        <f>IF(MONTH(DATE($H$1,11,1)-WEEKDAY(DATE($H$1,11,1))+1+33)=11,DATE($H$1,11,1)-WEEKDAY(DATE($H$1,11,1))+1+33,"")</f>
        <v/>
      </c>
      <c r="G9" s="6">
        <f>IF(MONTH(DATE($H$1,11,1)-WEEKDAY(DATE($H$1,11,1))+1+34)=11,DATE($H$1,11,1)-WEEKDAY(DATE($H$1,11,1))+1+34,"")</f>
        <v/>
      </c>
    </row>
    <row r="10" ht="62" customHeight="1">
      <c r="A10" s="6">
        <f>IF(MONTH(DATE($H$1,11,1)-WEEKDAY(DATE($H$1,11,1))+1+35)=11,DATE($H$1,11,1)-WEEKDAY(DATE($H$1,11,1))+1+35,"")</f>
        <v/>
      </c>
      <c r="B10" s="7">
        <f>IF(MONTH(DATE($H$1,11,1)-WEEKDAY(DATE($H$1,11,1))+1+36)=11,DATE($H$1,11,1)-WEEKDAY(DATE($H$1,11,1))+1+36,"")</f>
        <v/>
      </c>
      <c r="C10" s="7">
        <f>IF(MONTH(DATE($H$1,11,1)-WEEKDAY(DATE($H$1,11,1))+1+37)=11,DATE($H$1,11,1)-WEEKDAY(DATE($H$1,11,1))+1+37,"")</f>
        <v/>
      </c>
      <c r="D10" s="7">
        <f>IF(MONTH(DATE($H$1,11,1)-WEEKDAY(DATE($H$1,11,1))+1+38)=11,DATE($H$1,11,1)-WEEKDAY(DATE($H$1,11,1))+1+38,"")</f>
        <v/>
      </c>
      <c r="E10" s="7">
        <f>IF(MONTH(DATE($H$1,11,1)-WEEKDAY(DATE($H$1,11,1))+1+39)=11,DATE($H$1,11,1)-WEEKDAY(DATE($H$1,11,1))+1+39,"")</f>
        <v/>
      </c>
      <c r="F10" s="7">
        <f>IF(MONTH(DATE($H$1,11,1)-WEEKDAY(DATE($H$1,11,1))+1+40)=11,DATE($H$1,11,1)-WEEKDAY(DATE($H$1,11,1))+1+40,"")</f>
        <v/>
      </c>
      <c r="G10" s="6">
        <f>IF(MONTH(DATE($H$1,11,1)-WEEKDAY(DATE($H$1,11,1))+1+41)=11,DATE($H$1,11,1)-WEEKDAY(DATE($H$1,11,1))+1+41,"")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>
        <f>"December "&amp;$H$1</f>
        <v/>
      </c>
      <c r="H1" s="10">
        <f>Jan!$H$1</f>
        <v/>
      </c>
    </row>
    <row r="3">
      <c r="A3" s="4" t="inlineStr">
        <is>
          <t>December</t>
        </is>
      </c>
    </row>
    <row r="4">
      <c r="A4" s="5" t="inlineStr">
        <is>
          <t>Sun</t>
        </is>
      </c>
      <c r="B4" s="5" t="inlineStr">
        <is>
          <t>Mon</t>
        </is>
      </c>
      <c r="C4" s="5" t="inlineStr">
        <is>
          <t>Tue</t>
        </is>
      </c>
      <c r="D4" s="5" t="inlineStr">
        <is>
          <t>Wed</t>
        </is>
      </c>
      <c r="E4" s="5" t="inlineStr">
        <is>
          <t>Thu</t>
        </is>
      </c>
      <c r="F4" s="5" t="inlineStr">
        <is>
          <t>Fri</t>
        </is>
      </c>
      <c r="G4" s="5" t="inlineStr">
        <is>
          <t>Sat</t>
        </is>
      </c>
    </row>
    <row r="5" ht="62" customHeight="1">
      <c r="A5" s="6">
        <f>IF(MONTH(DATE($H$1,12,1)-WEEKDAY(DATE($H$1,12,1))+1+0)=12,DATE($H$1,12,1)-WEEKDAY(DATE($H$1,12,1))+1+0,"")</f>
        <v/>
      </c>
      <c r="B5" s="7">
        <f>IF(MONTH(DATE($H$1,12,1)-WEEKDAY(DATE($H$1,12,1))+1+1)=12,DATE($H$1,12,1)-WEEKDAY(DATE($H$1,12,1))+1+1,"")</f>
        <v/>
      </c>
      <c r="C5" s="7">
        <f>IF(MONTH(DATE($H$1,12,1)-WEEKDAY(DATE($H$1,12,1))+1+2)=12,DATE($H$1,12,1)-WEEKDAY(DATE($H$1,12,1))+1+2,"")</f>
        <v/>
      </c>
      <c r="D5" s="7">
        <f>IF(MONTH(DATE($H$1,12,1)-WEEKDAY(DATE($H$1,12,1))+1+3)=12,DATE($H$1,12,1)-WEEKDAY(DATE($H$1,12,1))+1+3,"")</f>
        <v/>
      </c>
      <c r="E5" s="7">
        <f>IF(MONTH(DATE($H$1,12,1)-WEEKDAY(DATE($H$1,12,1))+1+4)=12,DATE($H$1,12,1)-WEEKDAY(DATE($H$1,12,1))+1+4,"")</f>
        <v/>
      </c>
      <c r="F5" s="7">
        <f>IF(MONTH(DATE($H$1,12,1)-WEEKDAY(DATE($H$1,12,1))+1+5)=12,DATE($H$1,12,1)-WEEKDAY(DATE($H$1,12,1))+1+5,"")</f>
        <v/>
      </c>
      <c r="G5" s="6">
        <f>IF(MONTH(DATE($H$1,12,1)-WEEKDAY(DATE($H$1,12,1))+1+6)=12,DATE($H$1,12,1)-WEEKDAY(DATE($H$1,12,1))+1+6,"")</f>
        <v/>
      </c>
    </row>
    <row r="6" ht="62" customHeight="1">
      <c r="A6" s="6">
        <f>IF(MONTH(DATE($H$1,12,1)-WEEKDAY(DATE($H$1,12,1))+1+7)=12,DATE($H$1,12,1)-WEEKDAY(DATE($H$1,12,1))+1+7,"")</f>
        <v/>
      </c>
      <c r="B6" s="7">
        <f>IF(MONTH(DATE($H$1,12,1)-WEEKDAY(DATE($H$1,12,1))+1+8)=12,DATE($H$1,12,1)-WEEKDAY(DATE($H$1,12,1))+1+8,"")</f>
        <v/>
      </c>
      <c r="C6" s="7">
        <f>IF(MONTH(DATE($H$1,12,1)-WEEKDAY(DATE($H$1,12,1))+1+9)=12,DATE($H$1,12,1)-WEEKDAY(DATE($H$1,12,1))+1+9,"")</f>
        <v/>
      </c>
      <c r="D6" s="7">
        <f>IF(MONTH(DATE($H$1,12,1)-WEEKDAY(DATE($H$1,12,1))+1+10)=12,DATE($H$1,12,1)-WEEKDAY(DATE($H$1,12,1))+1+10,"")</f>
        <v/>
      </c>
      <c r="E6" s="7">
        <f>IF(MONTH(DATE($H$1,12,1)-WEEKDAY(DATE($H$1,12,1))+1+11)=12,DATE($H$1,12,1)-WEEKDAY(DATE($H$1,12,1))+1+11,"")</f>
        <v/>
      </c>
      <c r="F6" s="7">
        <f>IF(MONTH(DATE($H$1,12,1)-WEEKDAY(DATE($H$1,12,1))+1+12)=12,DATE($H$1,12,1)-WEEKDAY(DATE($H$1,12,1))+1+12,"")</f>
        <v/>
      </c>
      <c r="G6" s="6">
        <f>IF(MONTH(DATE($H$1,12,1)-WEEKDAY(DATE($H$1,12,1))+1+13)=12,DATE($H$1,12,1)-WEEKDAY(DATE($H$1,12,1))+1+13,"")</f>
        <v/>
      </c>
    </row>
    <row r="7" ht="62" customHeight="1">
      <c r="A7" s="6">
        <f>IF(MONTH(DATE($H$1,12,1)-WEEKDAY(DATE($H$1,12,1))+1+14)=12,DATE($H$1,12,1)-WEEKDAY(DATE($H$1,12,1))+1+14,"")</f>
        <v/>
      </c>
      <c r="B7" s="7">
        <f>IF(MONTH(DATE($H$1,12,1)-WEEKDAY(DATE($H$1,12,1))+1+15)=12,DATE($H$1,12,1)-WEEKDAY(DATE($H$1,12,1))+1+15,"")</f>
        <v/>
      </c>
      <c r="C7" s="7">
        <f>IF(MONTH(DATE($H$1,12,1)-WEEKDAY(DATE($H$1,12,1))+1+16)=12,DATE($H$1,12,1)-WEEKDAY(DATE($H$1,12,1))+1+16,"")</f>
        <v/>
      </c>
      <c r="D7" s="7">
        <f>IF(MONTH(DATE($H$1,12,1)-WEEKDAY(DATE($H$1,12,1))+1+17)=12,DATE($H$1,12,1)-WEEKDAY(DATE($H$1,12,1))+1+17,"")</f>
        <v/>
      </c>
      <c r="E7" s="7">
        <f>IF(MONTH(DATE($H$1,12,1)-WEEKDAY(DATE($H$1,12,1))+1+18)=12,DATE($H$1,12,1)-WEEKDAY(DATE($H$1,12,1))+1+18,"")</f>
        <v/>
      </c>
      <c r="F7" s="7">
        <f>IF(MONTH(DATE($H$1,12,1)-WEEKDAY(DATE($H$1,12,1))+1+19)=12,DATE($H$1,12,1)-WEEKDAY(DATE($H$1,12,1))+1+19,"")</f>
        <v/>
      </c>
      <c r="G7" s="6">
        <f>IF(MONTH(DATE($H$1,12,1)-WEEKDAY(DATE($H$1,12,1))+1+20)=12,DATE($H$1,12,1)-WEEKDAY(DATE($H$1,12,1))+1+20,"")</f>
        <v/>
      </c>
    </row>
    <row r="8" ht="62" customHeight="1">
      <c r="A8" s="6">
        <f>IF(MONTH(DATE($H$1,12,1)-WEEKDAY(DATE($H$1,12,1))+1+21)=12,DATE($H$1,12,1)-WEEKDAY(DATE($H$1,12,1))+1+21,"")</f>
        <v/>
      </c>
      <c r="B8" s="7">
        <f>IF(MONTH(DATE($H$1,12,1)-WEEKDAY(DATE($H$1,12,1))+1+22)=12,DATE($H$1,12,1)-WEEKDAY(DATE($H$1,12,1))+1+22,"")</f>
        <v/>
      </c>
      <c r="C8" s="7">
        <f>IF(MONTH(DATE($H$1,12,1)-WEEKDAY(DATE($H$1,12,1))+1+23)=12,DATE($H$1,12,1)-WEEKDAY(DATE($H$1,12,1))+1+23,"")</f>
        <v/>
      </c>
      <c r="D8" s="7">
        <f>IF(MONTH(DATE($H$1,12,1)-WEEKDAY(DATE($H$1,12,1))+1+24)=12,DATE($H$1,12,1)-WEEKDAY(DATE($H$1,12,1))+1+24,"")</f>
        <v/>
      </c>
      <c r="E8" s="7">
        <f>IF(MONTH(DATE($H$1,12,1)-WEEKDAY(DATE($H$1,12,1))+1+25)=12,DATE($H$1,12,1)-WEEKDAY(DATE($H$1,12,1))+1+25,"")</f>
        <v/>
      </c>
      <c r="F8" s="7">
        <f>IF(MONTH(DATE($H$1,12,1)-WEEKDAY(DATE($H$1,12,1))+1+26)=12,DATE($H$1,12,1)-WEEKDAY(DATE($H$1,12,1))+1+26,"")</f>
        <v/>
      </c>
      <c r="G8" s="6">
        <f>IF(MONTH(DATE($H$1,12,1)-WEEKDAY(DATE($H$1,12,1))+1+27)=12,DATE($H$1,12,1)-WEEKDAY(DATE($H$1,12,1))+1+27,"")</f>
        <v/>
      </c>
    </row>
    <row r="9" ht="62" customHeight="1">
      <c r="A9" s="6">
        <f>IF(MONTH(DATE($H$1,12,1)-WEEKDAY(DATE($H$1,12,1))+1+28)=12,DATE($H$1,12,1)-WEEKDAY(DATE($H$1,12,1))+1+28,"")</f>
        <v/>
      </c>
      <c r="B9" s="7">
        <f>IF(MONTH(DATE($H$1,12,1)-WEEKDAY(DATE($H$1,12,1))+1+29)=12,DATE($H$1,12,1)-WEEKDAY(DATE($H$1,12,1))+1+29,"")</f>
        <v/>
      </c>
      <c r="C9" s="7">
        <f>IF(MONTH(DATE($H$1,12,1)-WEEKDAY(DATE($H$1,12,1))+1+30)=12,DATE($H$1,12,1)-WEEKDAY(DATE($H$1,12,1))+1+30,"")</f>
        <v/>
      </c>
      <c r="D9" s="7">
        <f>IF(MONTH(DATE($H$1,12,1)-WEEKDAY(DATE($H$1,12,1))+1+31)=12,DATE($H$1,12,1)-WEEKDAY(DATE($H$1,12,1))+1+31,"")</f>
        <v/>
      </c>
      <c r="E9" s="7">
        <f>IF(MONTH(DATE($H$1,12,1)-WEEKDAY(DATE($H$1,12,1))+1+32)=12,DATE($H$1,12,1)-WEEKDAY(DATE($H$1,12,1))+1+32,"")</f>
        <v/>
      </c>
      <c r="F9" s="7">
        <f>IF(MONTH(DATE($H$1,12,1)-WEEKDAY(DATE($H$1,12,1))+1+33)=12,DATE($H$1,12,1)-WEEKDAY(DATE($H$1,12,1))+1+33,"")</f>
        <v/>
      </c>
      <c r="G9" s="6">
        <f>IF(MONTH(DATE($H$1,12,1)-WEEKDAY(DATE($H$1,12,1))+1+34)=12,DATE($H$1,12,1)-WEEKDAY(DATE($H$1,12,1))+1+34,"")</f>
        <v/>
      </c>
    </row>
    <row r="10" ht="62" customHeight="1">
      <c r="A10" s="6">
        <f>IF(MONTH(DATE($H$1,12,1)-WEEKDAY(DATE($H$1,12,1))+1+35)=12,DATE($H$1,12,1)-WEEKDAY(DATE($H$1,12,1))+1+35,"")</f>
        <v/>
      </c>
      <c r="B10" s="7">
        <f>IF(MONTH(DATE($H$1,12,1)-WEEKDAY(DATE($H$1,12,1))+1+36)=12,DATE($H$1,12,1)-WEEKDAY(DATE($H$1,12,1))+1+36,"")</f>
        <v/>
      </c>
      <c r="C10" s="7">
        <f>IF(MONTH(DATE($H$1,12,1)-WEEKDAY(DATE($H$1,12,1))+1+37)=12,DATE($H$1,12,1)-WEEKDAY(DATE($H$1,12,1))+1+37,"")</f>
        <v/>
      </c>
      <c r="D10" s="7">
        <f>IF(MONTH(DATE($H$1,12,1)-WEEKDAY(DATE($H$1,12,1))+1+38)=12,DATE($H$1,12,1)-WEEKDAY(DATE($H$1,12,1))+1+38,"")</f>
        <v/>
      </c>
      <c r="E10" s="7">
        <f>IF(MONTH(DATE($H$1,12,1)-WEEKDAY(DATE($H$1,12,1))+1+39)=12,DATE($H$1,12,1)-WEEKDAY(DATE($H$1,12,1))+1+39,"")</f>
        <v/>
      </c>
      <c r="F10" s="7">
        <f>IF(MONTH(DATE($H$1,12,1)-WEEKDAY(DATE($H$1,12,1))+1+40)=12,DATE($H$1,12,1)-WEEKDAY(DATE($H$1,12,1))+1+40,"")</f>
        <v/>
      </c>
      <c r="G10" s="6">
        <f>IF(MONTH(DATE($H$1,12,1)-WEEKDAY(DATE($H$1,12,1))+1+41)=12,DATE($H$1,12,1)-WEEKDAY(DATE($H$1,12,1))+1+41,"")</f>
        <v/>
      </c>
    </row>
    <row r="11">
      <c r="A11" s="8" t="inlineStr">
        <is>
          <t>Notes</t>
        </is>
      </c>
    </row>
    <row r="12">
      <c r="A12" s="9" t="n"/>
    </row>
    <row r="13">
      <c r="A13" s="9" t="n"/>
    </row>
    <row r="14">
      <c r="A14" s="9" t="n"/>
    </row>
    <row r="15">
      <c r="A15" s="9" t="n"/>
    </row>
  </sheetData>
  <mergeCells count="6">
    <mergeCell ref="A13:G13"/>
    <mergeCell ref="A14:G14"/>
    <mergeCell ref="A3:G3"/>
    <mergeCell ref="A1:F1"/>
    <mergeCell ref="A12:G12"/>
    <mergeCell ref="A15:G1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2026-10-20T23:19:15Z</dcterms:created>
  <dcterms:modified xmlns:dcterms="http://purl.org/dc/terms/" xmlns:xsi="http://www.w3.org/2001/XMLSchema-instance" xsi:type="dcterms:W3CDTF">2026-10-20T23:19:15Z</dcterms:modified>
</cp:coreProperties>
</file>