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"/>
  </numFmts>
  <fonts count="6">
    <font>
      <name val="Calibri"/>
      <family val="2"/>
      <color theme="1"/>
      <sz val="11"/>
      <scheme val="minor"/>
    </font>
    <font>
      <b val="1"/>
      <color rgb="001F4E78"/>
      <sz val="20"/>
    </font>
    <font>
      <b val="1"/>
      <color rgb="00666666"/>
    </font>
    <font>
      <i val="1"/>
      <color rgb="00666666"/>
    </font>
    <font>
      <b val="1"/>
      <color rgb="00FFFFFF"/>
      <sz val="11"/>
    </font>
    <font>
      <b val="1"/>
      <color rgb="001F4E78"/>
      <sz val="9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164" fontId="0" fillId="5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38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>
      <c r="A1" s="1">
        <f>B2&amp;" Calendar"</f>
        <v/>
      </c>
    </row>
    <row r="2">
      <c r="A2" s="2" t="inlineStr">
        <is>
          <t>Year</t>
        </is>
      </c>
      <c r="B2" s="3" t="n">
        <v>2027</v>
      </c>
      <c r="D2" s="4" t="inlineStr">
        <is>
          <t>Change the year to make a calendar for any year.</t>
        </is>
      </c>
    </row>
    <row r="4">
      <c r="A4" s="5" t="inlineStr">
        <is>
          <t>January</t>
        </is>
      </c>
      <c r="I4" s="5" t="inlineStr">
        <is>
          <t>February</t>
        </is>
      </c>
      <c r="Q4" s="5" t="inlineStr">
        <is>
          <t>March</t>
        </is>
      </c>
    </row>
    <row r="5">
      <c r="A5" s="6" t="inlineStr">
        <is>
          <t>S</t>
        </is>
      </c>
      <c r="B5" s="6" t="inlineStr">
        <is>
          <t>M</t>
        </is>
      </c>
      <c r="C5" s="6" t="inlineStr">
        <is>
          <t>T</t>
        </is>
      </c>
      <c r="D5" s="6" t="inlineStr">
        <is>
          <t>W</t>
        </is>
      </c>
      <c r="E5" s="6" t="inlineStr">
        <is>
          <t>T</t>
        </is>
      </c>
      <c r="F5" s="6" t="inlineStr">
        <is>
          <t>F</t>
        </is>
      </c>
      <c r="G5" s="6" t="inlineStr">
        <is>
          <t>S</t>
        </is>
      </c>
      <c r="I5" s="6" t="inlineStr">
        <is>
          <t>S</t>
        </is>
      </c>
      <c r="J5" s="6" t="inlineStr">
        <is>
          <t>M</t>
        </is>
      </c>
      <c r="K5" s="6" t="inlineStr">
        <is>
          <t>T</t>
        </is>
      </c>
      <c r="L5" s="6" t="inlineStr">
        <is>
          <t>W</t>
        </is>
      </c>
      <c r="M5" s="6" t="inlineStr">
        <is>
          <t>T</t>
        </is>
      </c>
      <c r="N5" s="6" t="inlineStr">
        <is>
          <t>F</t>
        </is>
      </c>
      <c r="O5" s="6" t="inlineStr">
        <is>
          <t>S</t>
        </is>
      </c>
      <c r="Q5" s="6" t="inlineStr">
        <is>
          <t>S</t>
        </is>
      </c>
      <c r="R5" s="6" t="inlineStr">
        <is>
          <t>M</t>
        </is>
      </c>
      <c r="S5" s="6" t="inlineStr">
        <is>
          <t>T</t>
        </is>
      </c>
      <c r="T5" s="6" t="inlineStr">
        <is>
          <t>W</t>
        </is>
      </c>
      <c r="U5" s="6" t="inlineStr">
        <is>
          <t>T</t>
        </is>
      </c>
      <c r="V5" s="6" t="inlineStr">
        <is>
          <t>F</t>
        </is>
      </c>
      <c r="W5" s="6" t="inlineStr">
        <is>
          <t>S</t>
        </is>
      </c>
    </row>
    <row r="6">
      <c r="A6" s="7">
        <f>IF(MONTH(DATE($B$2,1,1)-WEEKDAY(DATE($B$2,1,1))+1+0)=1,DATE($B$2,1,1)-WEEKDAY(DATE($B$2,1,1))+1+0,"")</f>
        <v/>
      </c>
      <c r="B6" s="8">
        <f>IF(MONTH(DATE($B$2,1,1)-WEEKDAY(DATE($B$2,1,1))+1+1)=1,DATE($B$2,1,1)-WEEKDAY(DATE($B$2,1,1))+1+1,"")</f>
        <v/>
      </c>
      <c r="C6" s="8">
        <f>IF(MONTH(DATE($B$2,1,1)-WEEKDAY(DATE($B$2,1,1))+1+2)=1,DATE($B$2,1,1)-WEEKDAY(DATE($B$2,1,1))+1+2,"")</f>
        <v/>
      </c>
      <c r="D6" s="8">
        <f>IF(MONTH(DATE($B$2,1,1)-WEEKDAY(DATE($B$2,1,1))+1+3)=1,DATE($B$2,1,1)-WEEKDAY(DATE($B$2,1,1))+1+3,"")</f>
        <v/>
      </c>
      <c r="E6" s="8">
        <f>IF(MONTH(DATE($B$2,1,1)-WEEKDAY(DATE($B$2,1,1))+1+4)=1,DATE($B$2,1,1)-WEEKDAY(DATE($B$2,1,1))+1+4,"")</f>
        <v/>
      </c>
      <c r="F6" s="8">
        <f>IF(MONTH(DATE($B$2,1,1)-WEEKDAY(DATE($B$2,1,1))+1+5)=1,DATE($B$2,1,1)-WEEKDAY(DATE($B$2,1,1))+1+5,"")</f>
        <v/>
      </c>
      <c r="G6" s="7">
        <f>IF(MONTH(DATE($B$2,1,1)-WEEKDAY(DATE($B$2,1,1))+1+6)=1,DATE($B$2,1,1)-WEEKDAY(DATE($B$2,1,1))+1+6,"")</f>
        <v/>
      </c>
      <c r="I6" s="7">
        <f>IF(MONTH(DATE($B$2,2,1)-WEEKDAY(DATE($B$2,2,1))+1+0)=2,DATE($B$2,2,1)-WEEKDAY(DATE($B$2,2,1))+1+0,"")</f>
        <v/>
      </c>
      <c r="J6" s="8">
        <f>IF(MONTH(DATE($B$2,2,1)-WEEKDAY(DATE($B$2,2,1))+1+1)=2,DATE($B$2,2,1)-WEEKDAY(DATE($B$2,2,1))+1+1,"")</f>
        <v/>
      </c>
      <c r="K6" s="8">
        <f>IF(MONTH(DATE($B$2,2,1)-WEEKDAY(DATE($B$2,2,1))+1+2)=2,DATE($B$2,2,1)-WEEKDAY(DATE($B$2,2,1))+1+2,"")</f>
        <v/>
      </c>
      <c r="L6" s="8">
        <f>IF(MONTH(DATE($B$2,2,1)-WEEKDAY(DATE($B$2,2,1))+1+3)=2,DATE($B$2,2,1)-WEEKDAY(DATE($B$2,2,1))+1+3,"")</f>
        <v/>
      </c>
      <c r="M6" s="8">
        <f>IF(MONTH(DATE($B$2,2,1)-WEEKDAY(DATE($B$2,2,1))+1+4)=2,DATE($B$2,2,1)-WEEKDAY(DATE($B$2,2,1))+1+4,"")</f>
        <v/>
      </c>
      <c r="N6" s="8">
        <f>IF(MONTH(DATE($B$2,2,1)-WEEKDAY(DATE($B$2,2,1))+1+5)=2,DATE($B$2,2,1)-WEEKDAY(DATE($B$2,2,1))+1+5,"")</f>
        <v/>
      </c>
      <c r="O6" s="7">
        <f>IF(MONTH(DATE($B$2,2,1)-WEEKDAY(DATE($B$2,2,1))+1+6)=2,DATE($B$2,2,1)-WEEKDAY(DATE($B$2,2,1))+1+6,"")</f>
        <v/>
      </c>
      <c r="Q6" s="7">
        <f>IF(MONTH(DATE($B$2,3,1)-WEEKDAY(DATE($B$2,3,1))+1+0)=3,DATE($B$2,3,1)-WEEKDAY(DATE($B$2,3,1))+1+0,"")</f>
        <v/>
      </c>
      <c r="R6" s="8">
        <f>IF(MONTH(DATE($B$2,3,1)-WEEKDAY(DATE($B$2,3,1))+1+1)=3,DATE($B$2,3,1)-WEEKDAY(DATE($B$2,3,1))+1+1,"")</f>
        <v/>
      </c>
      <c r="S6" s="8">
        <f>IF(MONTH(DATE($B$2,3,1)-WEEKDAY(DATE($B$2,3,1))+1+2)=3,DATE($B$2,3,1)-WEEKDAY(DATE($B$2,3,1))+1+2,"")</f>
        <v/>
      </c>
      <c r="T6" s="8">
        <f>IF(MONTH(DATE($B$2,3,1)-WEEKDAY(DATE($B$2,3,1))+1+3)=3,DATE($B$2,3,1)-WEEKDAY(DATE($B$2,3,1))+1+3,"")</f>
        <v/>
      </c>
      <c r="U6" s="8">
        <f>IF(MONTH(DATE($B$2,3,1)-WEEKDAY(DATE($B$2,3,1))+1+4)=3,DATE($B$2,3,1)-WEEKDAY(DATE($B$2,3,1))+1+4,"")</f>
        <v/>
      </c>
      <c r="V6" s="8">
        <f>IF(MONTH(DATE($B$2,3,1)-WEEKDAY(DATE($B$2,3,1))+1+5)=3,DATE($B$2,3,1)-WEEKDAY(DATE($B$2,3,1))+1+5,"")</f>
        <v/>
      </c>
      <c r="W6" s="7">
        <f>IF(MONTH(DATE($B$2,3,1)-WEEKDAY(DATE($B$2,3,1))+1+6)=3,DATE($B$2,3,1)-WEEKDAY(DATE($B$2,3,1))+1+6,"")</f>
        <v/>
      </c>
    </row>
    <row r="7">
      <c r="A7" s="7">
        <f>IF(MONTH(DATE($B$2,1,1)-WEEKDAY(DATE($B$2,1,1))+1+7)=1,DATE($B$2,1,1)-WEEKDAY(DATE($B$2,1,1))+1+7,"")</f>
        <v/>
      </c>
      <c r="B7" s="8">
        <f>IF(MONTH(DATE($B$2,1,1)-WEEKDAY(DATE($B$2,1,1))+1+8)=1,DATE($B$2,1,1)-WEEKDAY(DATE($B$2,1,1))+1+8,"")</f>
        <v/>
      </c>
      <c r="C7" s="8">
        <f>IF(MONTH(DATE($B$2,1,1)-WEEKDAY(DATE($B$2,1,1))+1+9)=1,DATE($B$2,1,1)-WEEKDAY(DATE($B$2,1,1))+1+9,"")</f>
        <v/>
      </c>
      <c r="D7" s="8">
        <f>IF(MONTH(DATE($B$2,1,1)-WEEKDAY(DATE($B$2,1,1))+1+10)=1,DATE($B$2,1,1)-WEEKDAY(DATE($B$2,1,1))+1+10,"")</f>
        <v/>
      </c>
      <c r="E7" s="8">
        <f>IF(MONTH(DATE($B$2,1,1)-WEEKDAY(DATE($B$2,1,1))+1+11)=1,DATE($B$2,1,1)-WEEKDAY(DATE($B$2,1,1))+1+11,"")</f>
        <v/>
      </c>
      <c r="F7" s="8">
        <f>IF(MONTH(DATE($B$2,1,1)-WEEKDAY(DATE($B$2,1,1))+1+12)=1,DATE($B$2,1,1)-WEEKDAY(DATE($B$2,1,1))+1+12,"")</f>
        <v/>
      </c>
      <c r="G7" s="7">
        <f>IF(MONTH(DATE($B$2,1,1)-WEEKDAY(DATE($B$2,1,1))+1+13)=1,DATE($B$2,1,1)-WEEKDAY(DATE($B$2,1,1))+1+13,"")</f>
        <v/>
      </c>
      <c r="I7" s="7">
        <f>IF(MONTH(DATE($B$2,2,1)-WEEKDAY(DATE($B$2,2,1))+1+7)=2,DATE($B$2,2,1)-WEEKDAY(DATE($B$2,2,1))+1+7,"")</f>
        <v/>
      </c>
      <c r="J7" s="8">
        <f>IF(MONTH(DATE($B$2,2,1)-WEEKDAY(DATE($B$2,2,1))+1+8)=2,DATE($B$2,2,1)-WEEKDAY(DATE($B$2,2,1))+1+8,"")</f>
        <v/>
      </c>
      <c r="K7" s="8">
        <f>IF(MONTH(DATE($B$2,2,1)-WEEKDAY(DATE($B$2,2,1))+1+9)=2,DATE($B$2,2,1)-WEEKDAY(DATE($B$2,2,1))+1+9,"")</f>
        <v/>
      </c>
      <c r="L7" s="8">
        <f>IF(MONTH(DATE($B$2,2,1)-WEEKDAY(DATE($B$2,2,1))+1+10)=2,DATE($B$2,2,1)-WEEKDAY(DATE($B$2,2,1))+1+10,"")</f>
        <v/>
      </c>
      <c r="M7" s="8">
        <f>IF(MONTH(DATE($B$2,2,1)-WEEKDAY(DATE($B$2,2,1))+1+11)=2,DATE($B$2,2,1)-WEEKDAY(DATE($B$2,2,1))+1+11,"")</f>
        <v/>
      </c>
      <c r="N7" s="8">
        <f>IF(MONTH(DATE($B$2,2,1)-WEEKDAY(DATE($B$2,2,1))+1+12)=2,DATE($B$2,2,1)-WEEKDAY(DATE($B$2,2,1))+1+12,"")</f>
        <v/>
      </c>
      <c r="O7" s="7">
        <f>IF(MONTH(DATE($B$2,2,1)-WEEKDAY(DATE($B$2,2,1))+1+13)=2,DATE($B$2,2,1)-WEEKDAY(DATE($B$2,2,1))+1+13,"")</f>
        <v/>
      </c>
      <c r="Q7" s="7">
        <f>IF(MONTH(DATE($B$2,3,1)-WEEKDAY(DATE($B$2,3,1))+1+7)=3,DATE($B$2,3,1)-WEEKDAY(DATE($B$2,3,1))+1+7,"")</f>
        <v/>
      </c>
      <c r="R7" s="8">
        <f>IF(MONTH(DATE($B$2,3,1)-WEEKDAY(DATE($B$2,3,1))+1+8)=3,DATE($B$2,3,1)-WEEKDAY(DATE($B$2,3,1))+1+8,"")</f>
        <v/>
      </c>
      <c r="S7" s="8">
        <f>IF(MONTH(DATE($B$2,3,1)-WEEKDAY(DATE($B$2,3,1))+1+9)=3,DATE($B$2,3,1)-WEEKDAY(DATE($B$2,3,1))+1+9,"")</f>
        <v/>
      </c>
      <c r="T7" s="8">
        <f>IF(MONTH(DATE($B$2,3,1)-WEEKDAY(DATE($B$2,3,1))+1+10)=3,DATE($B$2,3,1)-WEEKDAY(DATE($B$2,3,1))+1+10,"")</f>
        <v/>
      </c>
      <c r="U7" s="8">
        <f>IF(MONTH(DATE($B$2,3,1)-WEEKDAY(DATE($B$2,3,1))+1+11)=3,DATE($B$2,3,1)-WEEKDAY(DATE($B$2,3,1))+1+11,"")</f>
        <v/>
      </c>
      <c r="V7" s="8">
        <f>IF(MONTH(DATE($B$2,3,1)-WEEKDAY(DATE($B$2,3,1))+1+12)=3,DATE($B$2,3,1)-WEEKDAY(DATE($B$2,3,1))+1+12,"")</f>
        <v/>
      </c>
      <c r="W7" s="7">
        <f>IF(MONTH(DATE($B$2,3,1)-WEEKDAY(DATE($B$2,3,1))+1+13)=3,DATE($B$2,3,1)-WEEKDAY(DATE($B$2,3,1))+1+13,"")</f>
        <v/>
      </c>
    </row>
    <row r="8">
      <c r="A8" s="7">
        <f>IF(MONTH(DATE($B$2,1,1)-WEEKDAY(DATE($B$2,1,1))+1+14)=1,DATE($B$2,1,1)-WEEKDAY(DATE($B$2,1,1))+1+14,"")</f>
        <v/>
      </c>
      <c r="B8" s="8">
        <f>IF(MONTH(DATE($B$2,1,1)-WEEKDAY(DATE($B$2,1,1))+1+15)=1,DATE($B$2,1,1)-WEEKDAY(DATE($B$2,1,1))+1+15,"")</f>
        <v/>
      </c>
      <c r="C8" s="8">
        <f>IF(MONTH(DATE($B$2,1,1)-WEEKDAY(DATE($B$2,1,1))+1+16)=1,DATE($B$2,1,1)-WEEKDAY(DATE($B$2,1,1))+1+16,"")</f>
        <v/>
      </c>
      <c r="D8" s="8">
        <f>IF(MONTH(DATE($B$2,1,1)-WEEKDAY(DATE($B$2,1,1))+1+17)=1,DATE($B$2,1,1)-WEEKDAY(DATE($B$2,1,1))+1+17,"")</f>
        <v/>
      </c>
      <c r="E8" s="8">
        <f>IF(MONTH(DATE($B$2,1,1)-WEEKDAY(DATE($B$2,1,1))+1+18)=1,DATE($B$2,1,1)-WEEKDAY(DATE($B$2,1,1))+1+18,"")</f>
        <v/>
      </c>
      <c r="F8" s="8">
        <f>IF(MONTH(DATE($B$2,1,1)-WEEKDAY(DATE($B$2,1,1))+1+19)=1,DATE($B$2,1,1)-WEEKDAY(DATE($B$2,1,1))+1+19,"")</f>
        <v/>
      </c>
      <c r="G8" s="7">
        <f>IF(MONTH(DATE($B$2,1,1)-WEEKDAY(DATE($B$2,1,1))+1+20)=1,DATE($B$2,1,1)-WEEKDAY(DATE($B$2,1,1))+1+20,"")</f>
        <v/>
      </c>
      <c r="I8" s="7">
        <f>IF(MONTH(DATE($B$2,2,1)-WEEKDAY(DATE($B$2,2,1))+1+14)=2,DATE($B$2,2,1)-WEEKDAY(DATE($B$2,2,1))+1+14,"")</f>
        <v/>
      </c>
      <c r="J8" s="8">
        <f>IF(MONTH(DATE($B$2,2,1)-WEEKDAY(DATE($B$2,2,1))+1+15)=2,DATE($B$2,2,1)-WEEKDAY(DATE($B$2,2,1))+1+15,"")</f>
        <v/>
      </c>
      <c r="K8" s="8">
        <f>IF(MONTH(DATE($B$2,2,1)-WEEKDAY(DATE($B$2,2,1))+1+16)=2,DATE($B$2,2,1)-WEEKDAY(DATE($B$2,2,1))+1+16,"")</f>
        <v/>
      </c>
      <c r="L8" s="8">
        <f>IF(MONTH(DATE($B$2,2,1)-WEEKDAY(DATE($B$2,2,1))+1+17)=2,DATE($B$2,2,1)-WEEKDAY(DATE($B$2,2,1))+1+17,"")</f>
        <v/>
      </c>
      <c r="M8" s="8">
        <f>IF(MONTH(DATE($B$2,2,1)-WEEKDAY(DATE($B$2,2,1))+1+18)=2,DATE($B$2,2,1)-WEEKDAY(DATE($B$2,2,1))+1+18,"")</f>
        <v/>
      </c>
      <c r="N8" s="8">
        <f>IF(MONTH(DATE($B$2,2,1)-WEEKDAY(DATE($B$2,2,1))+1+19)=2,DATE($B$2,2,1)-WEEKDAY(DATE($B$2,2,1))+1+19,"")</f>
        <v/>
      </c>
      <c r="O8" s="7">
        <f>IF(MONTH(DATE($B$2,2,1)-WEEKDAY(DATE($B$2,2,1))+1+20)=2,DATE($B$2,2,1)-WEEKDAY(DATE($B$2,2,1))+1+20,"")</f>
        <v/>
      </c>
      <c r="Q8" s="7">
        <f>IF(MONTH(DATE($B$2,3,1)-WEEKDAY(DATE($B$2,3,1))+1+14)=3,DATE($B$2,3,1)-WEEKDAY(DATE($B$2,3,1))+1+14,"")</f>
        <v/>
      </c>
      <c r="R8" s="8">
        <f>IF(MONTH(DATE($B$2,3,1)-WEEKDAY(DATE($B$2,3,1))+1+15)=3,DATE($B$2,3,1)-WEEKDAY(DATE($B$2,3,1))+1+15,"")</f>
        <v/>
      </c>
      <c r="S8" s="8">
        <f>IF(MONTH(DATE($B$2,3,1)-WEEKDAY(DATE($B$2,3,1))+1+16)=3,DATE($B$2,3,1)-WEEKDAY(DATE($B$2,3,1))+1+16,"")</f>
        <v/>
      </c>
      <c r="T8" s="8">
        <f>IF(MONTH(DATE($B$2,3,1)-WEEKDAY(DATE($B$2,3,1))+1+17)=3,DATE($B$2,3,1)-WEEKDAY(DATE($B$2,3,1))+1+17,"")</f>
        <v/>
      </c>
      <c r="U8" s="8">
        <f>IF(MONTH(DATE($B$2,3,1)-WEEKDAY(DATE($B$2,3,1))+1+18)=3,DATE($B$2,3,1)-WEEKDAY(DATE($B$2,3,1))+1+18,"")</f>
        <v/>
      </c>
      <c r="V8" s="8">
        <f>IF(MONTH(DATE($B$2,3,1)-WEEKDAY(DATE($B$2,3,1))+1+19)=3,DATE($B$2,3,1)-WEEKDAY(DATE($B$2,3,1))+1+19,"")</f>
        <v/>
      </c>
      <c r="W8" s="7">
        <f>IF(MONTH(DATE($B$2,3,1)-WEEKDAY(DATE($B$2,3,1))+1+20)=3,DATE($B$2,3,1)-WEEKDAY(DATE($B$2,3,1))+1+20,"")</f>
        <v/>
      </c>
    </row>
    <row r="9">
      <c r="A9" s="7">
        <f>IF(MONTH(DATE($B$2,1,1)-WEEKDAY(DATE($B$2,1,1))+1+21)=1,DATE($B$2,1,1)-WEEKDAY(DATE($B$2,1,1))+1+21,"")</f>
        <v/>
      </c>
      <c r="B9" s="8">
        <f>IF(MONTH(DATE($B$2,1,1)-WEEKDAY(DATE($B$2,1,1))+1+22)=1,DATE($B$2,1,1)-WEEKDAY(DATE($B$2,1,1))+1+22,"")</f>
        <v/>
      </c>
      <c r="C9" s="8">
        <f>IF(MONTH(DATE($B$2,1,1)-WEEKDAY(DATE($B$2,1,1))+1+23)=1,DATE($B$2,1,1)-WEEKDAY(DATE($B$2,1,1))+1+23,"")</f>
        <v/>
      </c>
      <c r="D9" s="8">
        <f>IF(MONTH(DATE($B$2,1,1)-WEEKDAY(DATE($B$2,1,1))+1+24)=1,DATE($B$2,1,1)-WEEKDAY(DATE($B$2,1,1))+1+24,"")</f>
        <v/>
      </c>
      <c r="E9" s="8">
        <f>IF(MONTH(DATE($B$2,1,1)-WEEKDAY(DATE($B$2,1,1))+1+25)=1,DATE($B$2,1,1)-WEEKDAY(DATE($B$2,1,1))+1+25,"")</f>
        <v/>
      </c>
      <c r="F9" s="8">
        <f>IF(MONTH(DATE($B$2,1,1)-WEEKDAY(DATE($B$2,1,1))+1+26)=1,DATE($B$2,1,1)-WEEKDAY(DATE($B$2,1,1))+1+26,"")</f>
        <v/>
      </c>
      <c r="G9" s="7">
        <f>IF(MONTH(DATE($B$2,1,1)-WEEKDAY(DATE($B$2,1,1))+1+27)=1,DATE($B$2,1,1)-WEEKDAY(DATE($B$2,1,1))+1+27,"")</f>
        <v/>
      </c>
      <c r="I9" s="7">
        <f>IF(MONTH(DATE($B$2,2,1)-WEEKDAY(DATE($B$2,2,1))+1+21)=2,DATE($B$2,2,1)-WEEKDAY(DATE($B$2,2,1))+1+21,"")</f>
        <v/>
      </c>
      <c r="J9" s="8">
        <f>IF(MONTH(DATE($B$2,2,1)-WEEKDAY(DATE($B$2,2,1))+1+22)=2,DATE($B$2,2,1)-WEEKDAY(DATE($B$2,2,1))+1+22,"")</f>
        <v/>
      </c>
      <c r="K9" s="8">
        <f>IF(MONTH(DATE($B$2,2,1)-WEEKDAY(DATE($B$2,2,1))+1+23)=2,DATE($B$2,2,1)-WEEKDAY(DATE($B$2,2,1))+1+23,"")</f>
        <v/>
      </c>
      <c r="L9" s="8">
        <f>IF(MONTH(DATE($B$2,2,1)-WEEKDAY(DATE($B$2,2,1))+1+24)=2,DATE($B$2,2,1)-WEEKDAY(DATE($B$2,2,1))+1+24,"")</f>
        <v/>
      </c>
      <c r="M9" s="8">
        <f>IF(MONTH(DATE($B$2,2,1)-WEEKDAY(DATE($B$2,2,1))+1+25)=2,DATE($B$2,2,1)-WEEKDAY(DATE($B$2,2,1))+1+25,"")</f>
        <v/>
      </c>
      <c r="N9" s="8">
        <f>IF(MONTH(DATE($B$2,2,1)-WEEKDAY(DATE($B$2,2,1))+1+26)=2,DATE($B$2,2,1)-WEEKDAY(DATE($B$2,2,1))+1+26,"")</f>
        <v/>
      </c>
      <c r="O9" s="7">
        <f>IF(MONTH(DATE($B$2,2,1)-WEEKDAY(DATE($B$2,2,1))+1+27)=2,DATE($B$2,2,1)-WEEKDAY(DATE($B$2,2,1))+1+27,"")</f>
        <v/>
      </c>
      <c r="Q9" s="7">
        <f>IF(MONTH(DATE($B$2,3,1)-WEEKDAY(DATE($B$2,3,1))+1+21)=3,DATE($B$2,3,1)-WEEKDAY(DATE($B$2,3,1))+1+21,"")</f>
        <v/>
      </c>
      <c r="R9" s="8">
        <f>IF(MONTH(DATE($B$2,3,1)-WEEKDAY(DATE($B$2,3,1))+1+22)=3,DATE($B$2,3,1)-WEEKDAY(DATE($B$2,3,1))+1+22,"")</f>
        <v/>
      </c>
      <c r="S9" s="8">
        <f>IF(MONTH(DATE($B$2,3,1)-WEEKDAY(DATE($B$2,3,1))+1+23)=3,DATE($B$2,3,1)-WEEKDAY(DATE($B$2,3,1))+1+23,"")</f>
        <v/>
      </c>
      <c r="T9" s="8">
        <f>IF(MONTH(DATE($B$2,3,1)-WEEKDAY(DATE($B$2,3,1))+1+24)=3,DATE($B$2,3,1)-WEEKDAY(DATE($B$2,3,1))+1+24,"")</f>
        <v/>
      </c>
      <c r="U9" s="8">
        <f>IF(MONTH(DATE($B$2,3,1)-WEEKDAY(DATE($B$2,3,1))+1+25)=3,DATE($B$2,3,1)-WEEKDAY(DATE($B$2,3,1))+1+25,"")</f>
        <v/>
      </c>
      <c r="V9" s="8">
        <f>IF(MONTH(DATE($B$2,3,1)-WEEKDAY(DATE($B$2,3,1))+1+26)=3,DATE($B$2,3,1)-WEEKDAY(DATE($B$2,3,1))+1+26,"")</f>
        <v/>
      </c>
      <c r="W9" s="7">
        <f>IF(MONTH(DATE($B$2,3,1)-WEEKDAY(DATE($B$2,3,1))+1+27)=3,DATE($B$2,3,1)-WEEKDAY(DATE($B$2,3,1))+1+27,"")</f>
        <v/>
      </c>
    </row>
    <row r="10">
      <c r="A10" s="7">
        <f>IF(MONTH(DATE($B$2,1,1)-WEEKDAY(DATE($B$2,1,1))+1+28)=1,DATE($B$2,1,1)-WEEKDAY(DATE($B$2,1,1))+1+28,"")</f>
        <v/>
      </c>
      <c r="B10" s="8">
        <f>IF(MONTH(DATE($B$2,1,1)-WEEKDAY(DATE($B$2,1,1))+1+29)=1,DATE($B$2,1,1)-WEEKDAY(DATE($B$2,1,1))+1+29,"")</f>
        <v/>
      </c>
      <c r="C10" s="8">
        <f>IF(MONTH(DATE($B$2,1,1)-WEEKDAY(DATE($B$2,1,1))+1+30)=1,DATE($B$2,1,1)-WEEKDAY(DATE($B$2,1,1))+1+30,"")</f>
        <v/>
      </c>
      <c r="D10" s="8">
        <f>IF(MONTH(DATE($B$2,1,1)-WEEKDAY(DATE($B$2,1,1))+1+31)=1,DATE($B$2,1,1)-WEEKDAY(DATE($B$2,1,1))+1+31,"")</f>
        <v/>
      </c>
      <c r="E10" s="8">
        <f>IF(MONTH(DATE($B$2,1,1)-WEEKDAY(DATE($B$2,1,1))+1+32)=1,DATE($B$2,1,1)-WEEKDAY(DATE($B$2,1,1))+1+32,"")</f>
        <v/>
      </c>
      <c r="F10" s="8">
        <f>IF(MONTH(DATE($B$2,1,1)-WEEKDAY(DATE($B$2,1,1))+1+33)=1,DATE($B$2,1,1)-WEEKDAY(DATE($B$2,1,1))+1+33,"")</f>
        <v/>
      </c>
      <c r="G10" s="7">
        <f>IF(MONTH(DATE($B$2,1,1)-WEEKDAY(DATE($B$2,1,1))+1+34)=1,DATE($B$2,1,1)-WEEKDAY(DATE($B$2,1,1))+1+34,"")</f>
        <v/>
      </c>
      <c r="I10" s="7">
        <f>IF(MONTH(DATE($B$2,2,1)-WEEKDAY(DATE($B$2,2,1))+1+28)=2,DATE($B$2,2,1)-WEEKDAY(DATE($B$2,2,1))+1+28,"")</f>
        <v/>
      </c>
      <c r="J10" s="8">
        <f>IF(MONTH(DATE($B$2,2,1)-WEEKDAY(DATE($B$2,2,1))+1+29)=2,DATE($B$2,2,1)-WEEKDAY(DATE($B$2,2,1))+1+29,"")</f>
        <v/>
      </c>
      <c r="K10" s="8">
        <f>IF(MONTH(DATE($B$2,2,1)-WEEKDAY(DATE($B$2,2,1))+1+30)=2,DATE($B$2,2,1)-WEEKDAY(DATE($B$2,2,1))+1+30,"")</f>
        <v/>
      </c>
      <c r="L10" s="8">
        <f>IF(MONTH(DATE($B$2,2,1)-WEEKDAY(DATE($B$2,2,1))+1+31)=2,DATE($B$2,2,1)-WEEKDAY(DATE($B$2,2,1))+1+31,"")</f>
        <v/>
      </c>
      <c r="M10" s="8">
        <f>IF(MONTH(DATE($B$2,2,1)-WEEKDAY(DATE($B$2,2,1))+1+32)=2,DATE($B$2,2,1)-WEEKDAY(DATE($B$2,2,1))+1+32,"")</f>
        <v/>
      </c>
      <c r="N10" s="8">
        <f>IF(MONTH(DATE($B$2,2,1)-WEEKDAY(DATE($B$2,2,1))+1+33)=2,DATE($B$2,2,1)-WEEKDAY(DATE($B$2,2,1))+1+33,"")</f>
        <v/>
      </c>
      <c r="O10" s="7">
        <f>IF(MONTH(DATE($B$2,2,1)-WEEKDAY(DATE($B$2,2,1))+1+34)=2,DATE($B$2,2,1)-WEEKDAY(DATE($B$2,2,1))+1+34,"")</f>
        <v/>
      </c>
      <c r="Q10" s="7">
        <f>IF(MONTH(DATE($B$2,3,1)-WEEKDAY(DATE($B$2,3,1))+1+28)=3,DATE($B$2,3,1)-WEEKDAY(DATE($B$2,3,1))+1+28,"")</f>
        <v/>
      </c>
      <c r="R10" s="8">
        <f>IF(MONTH(DATE($B$2,3,1)-WEEKDAY(DATE($B$2,3,1))+1+29)=3,DATE($B$2,3,1)-WEEKDAY(DATE($B$2,3,1))+1+29,"")</f>
        <v/>
      </c>
      <c r="S10" s="8">
        <f>IF(MONTH(DATE($B$2,3,1)-WEEKDAY(DATE($B$2,3,1))+1+30)=3,DATE($B$2,3,1)-WEEKDAY(DATE($B$2,3,1))+1+30,"")</f>
        <v/>
      </c>
      <c r="T10" s="8">
        <f>IF(MONTH(DATE($B$2,3,1)-WEEKDAY(DATE($B$2,3,1))+1+31)=3,DATE($B$2,3,1)-WEEKDAY(DATE($B$2,3,1))+1+31,"")</f>
        <v/>
      </c>
      <c r="U10" s="8">
        <f>IF(MONTH(DATE($B$2,3,1)-WEEKDAY(DATE($B$2,3,1))+1+32)=3,DATE($B$2,3,1)-WEEKDAY(DATE($B$2,3,1))+1+32,"")</f>
        <v/>
      </c>
      <c r="V10" s="8">
        <f>IF(MONTH(DATE($B$2,3,1)-WEEKDAY(DATE($B$2,3,1))+1+33)=3,DATE($B$2,3,1)-WEEKDAY(DATE($B$2,3,1))+1+33,"")</f>
        <v/>
      </c>
      <c r="W10" s="7">
        <f>IF(MONTH(DATE($B$2,3,1)-WEEKDAY(DATE($B$2,3,1))+1+34)=3,DATE($B$2,3,1)-WEEKDAY(DATE($B$2,3,1))+1+34,"")</f>
        <v/>
      </c>
    </row>
    <row r="11">
      <c r="A11" s="7">
        <f>IF(MONTH(DATE($B$2,1,1)-WEEKDAY(DATE($B$2,1,1))+1+35)=1,DATE($B$2,1,1)-WEEKDAY(DATE($B$2,1,1))+1+35,"")</f>
        <v/>
      </c>
      <c r="B11" s="8">
        <f>IF(MONTH(DATE($B$2,1,1)-WEEKDAY(DATE($B$2,1,1))+1+36)=1,DATE($B$2,1,1)-WEEKDAY(DATE($B$2,1,1))+1+36,"")</f>
        <v/>
      </c>
      <c r="C11" s="8">
        <f>IF(MONTH(DATE($B$2,1,1)-WEEKDAY(DATE($B$2,1,1))+1+37)=1,DATE($B$2,1,1)-WEEKDAY(DATE($B$2,1,1))+1+37,"")</f>
        <v/>
      </c>
      <c r="D11" s="8">
        <f>IF(MONTH(DATE($B$2,1,1)-WEEKDAY(DATE($B$2,1,1))+1+38)=1,DATE($B$2,1,1)-WEEKDAY(DATE($B$2,1,1))+1+38,"")</f>
        <v/>
      </c>
      <c r="E11" s="8">
        <f>IF(MONTH(DATE($B$2,1,1)-WEEKDAY(DATE($B$2,1,1))+1+39)=1,DATE($B$2,1,1)-WEEKDAY(DATE($B$2,1,1))+1+39,"")</f>
        <v/>
      </c>
      <c r="F11" s="8">
        <f>IF(MONTH(DATE($B$2,1,1)-WEEKDAY(DATE($B$2,1,1))+1+40)=1,DATE($B$2,1,1)-WEEKDAY(DATE($B$2,1,1))+1+40,"")</f>
        <v/>
      </c>
      <c r="G11" s="7">
        <f>IF(MONTH(DATE($B$2,1,1)-WEEKDAY(DATE($B$2,1,1))+1+41)=1,DATE($B$2,1,1)-WEEKDAY(DATE($B$2,1,1))+1+41,"")</f>
        <v/>
      </c>
      <c r="I11" s="7">
        <f>IF(MONTH(DATE($B$2,2,1)-WEEKDAY(DATE($B$2,2,1))+1+35)=2,DATE($B$2,2,1)-WEEKDAY(DATE($B$2,2,1))+1+35,"")</f>
        <v/>
      </c>
      <c r="J11" s="8">
        <f>IF(MONTH(DATE($B$2,2,1)-WEEKDAY(DATE($B$2,2,1))+1+36)=2,DATE($B$2,2,1)-WEEKDAY(DATE($B$2,2,1))+1+36,"")</f>
        <v/>
      </c>
      <c r="K11" s="8">
        <f>IF(MONTH(DATE($B$2,2,1)-WEEKDAY(DATE($B$2,2,1))+1+37)=2,DATE($B$2,2,1)-WEEKDAY(DATE($B$2,2,1))+1+37,"")</f>
        <v/>
      </c>
      <c r="L11" s="8">
        <f>IF(MONTH(DATE($B$2,2,1)-WEEKDAY(DATE($B$2,2,1))+1+38)=2,DATE($B$2,2,1)-WEEKDAY(DATE($B$2,2,1))+1+38,"")</f>
        <v/>
      </c>
      <c r="M11" s="8">
        <f>IF(MONTH(DATE($B$2,2,1)-WEEKDAY(DATE($B$2,2,1))+1+39)=2,DATE($B$2,2,1)-WEEKDAY(DATE($B$2,2,1))+1+39,"")</f>
        <v/>
      </c>
      <c r="N11" s="8">
        <f>IF(MONTH(DATE($B$2,2,1)-WEEKDAY(DATE($B$2,2,1))+1+40)=2,DATE($B$2,2,1)-WEEKDAY(DATE($B$2,2,1))+1+40,"")</f>
        <v/>
      </c>
      <c r="O11" s="7">
        <f>IF(MONTH(DATE($B$2,2,1)-WEEKDAY(DATE($B$2,2,1))+1+41)=2,DATE($B$2,2,1)-WEEKDAY(DATE($B$2,2,1))+1+41,"")</f>
        <v/>
      </c>
      <c r="Q11" s="7">
        <f>IF(MONTH(DATE($B$2,3,1)-WEEKDAY(DATE($B$2,3,1))+1+35)=3,DATE($B$2,3,1)-WEEKDAY(DATE($B$2,3,1))+1+35,"")</f>
        <v/>
      </c>
      <c r="R11" s="8">
        <f>IF(MONTH(DATE($B$2,3,1)-WEEKDAY(DATE($B$2,3,1))+1+36)=3,DATE($B$2,3,1)-WEEKDAY(DATE($B$2,3,1))+1+36,"")</f>
        <v/>
      </c>
      <c r="S11" s="8">
        <f>IF(MONTH(DATE($B$2,3,1)-WEEKDAY(DATE($B$2,3,1))+1+37)=3,DATE($B$2,3,1)-WEEKDAY(DATE($B$2,3,1))+1+37,"")</f>
        <v/>
      </c>
      <c r="T11" s="8">
        <f>IF(MONTH(DATE($B$2,3,1)-WEEKDAY(DATE($B$2,3,1))+1+38)=3,DATE($B$2,3,1)-WEEKDAY(DATE($B$2,3,1))+1+38,"")</f>
        <v/>
      </c>
      <c r="U11" s="8">
        <f>IF(MONTH(DATE($B$2,3,1)-WEEKDAY(DATE($B$2,3,1))+1+39)=3,DATE($B$2,3,1)-WEEKDAY(DATE($B$2,3,1))+1+39,"")</f>
        <v/>
      </c>
      <c r="V11" s="8">
        <f>IF(MONTH(DATE($B$2,3,1)-WEEKDAY(DATE($B$2,3,1))+1+40)=3,DATE($B$2,3,1)-WEEKDAY(DATE($B$2,3,1))+1+40,"")</f>
        <v/>
      </c>
      <c r="W11" s="7">
        <f>IF(MONTH(DATE($B$2,3,1)-WEEKDAY(DATE($B$2,3,1))+1+41)=3,DATE($B$2,3,1)-WEEKDAY(DATE($B$2,3,1))+1+41,"")</f>
        <v/>
      </c>
    </row>
    <row r="13">
      <c r="A13" s="5" t="inlineStr">
        <is>
          <t>April</t>
        </is>
      </c>
      <c r="I13" s="5" t="inlineStr">
        <is>
          <t>May</t>
        </is>
      </c>
      <c r="Q13" s="5" t="inlineStr">
        <is>
          <t>June</t>
        </is>
      </c>
    </row>
    <row r="14">
      <c r="A14" s="6" t="inlineStr">
        <is>
          <t>S</t>
        </is>
      </c>
      <c r="B14" s="6" t="inlineStr">
        <is>
          <t>M</t>
        </is>
      </c>
      <c r="C14" s="6" t="inlineStr">
        <is>
          <t>T</t>
        </is>
      </c>
      <c r="D14" s="6" t="inlineStr">
        <is>
          <t>W</t>
        </is>
      </c>
      <c r="E14" s="6" t="inlineStr">
        <is>
          <t>T</t>
        </is>
      </c>
      <c r="F14" s="6" t="inlineStr">
        <is>
          <t>F</t>
        </is>
      </c>
      <c r="G14" s="6" t="inlineStr">
        <is>
          <t>S</t>
        </is>
      </c>
      <c r="I14" s="6" t="inlineStr">
        <is>
          <t>S</t>
        </is>
      </c>
      <c r="J14" s="6" t="inlineStr">
        <is>
          <t>M</t>
        </is>
      </c>
      <c r="K14" s="6" t="inlineStr">
        <is>
          <t>T</t>
        </is>
      </c>
      <c r="L14" s="6" t="inlineStr">
        <is>
          <t>W</t>
        </is>
      </c>
      <c r="M14" s="6" t="inlineStr">
        <is>
          <t>T</t>
        </is>
      </c>
      <c r="N14" s="6" t="inlineStr">
        <is>
          <t>F</t>
        </is>
      </c>
      <c r="O14" s="6" t="inlineStr">
        <is>
          <t>S</t>
        </is>
      </c>
      <c r="Q14" s="6" t="inlineStr">
        <is>
          <t>S</t>
        </is>
      </c>
      <c r="R14" s="6" t="inlineStr">
        <is>
          <t>M</t>
        </is>
      </c>
      <c r="S14" s="6" t="inlineStr">
        <is>
          <t>T</t>
        </is>
      </c>
      <c r="T14" s="6" t="inlineStr">
        <is>
          <t>W</t>
        </is>
      </c>
      <c r="U14" s="6" t="inlineStr">
        <is>
          <t>T</t>
        </is>
      </c>
      <c r="V14" s="6" t="inlineStr">
        <is>
          <t>F</t>
        </is>
      </c>
      <c r="W14" s="6" t="inlineStr">
        <is>
          <t>S</t>
        </is>
      </c>
    </row>
    <row r="15">
      <c r="A15" s="7">
        <f>IF(MONTH(DATE($B$2,4,1)-WEEKDAY(DATE($B$2,4,1))+1+0)=4,DATE($B$2,4,1)-WEEKDAY(DATE($B$2,4,1))+1+0,"")</f>
        <v/>
      </c>
      <c r="B15" s="8">
        <f>IF(MONTH(DATE($B$2,4,1)-WEEKDAY(DATE($B$2,4,1))+1+1)=4,DATE($B$2,4,1)-WEEKDAY(DATE($B$2,4,1))+1+1,"")</f>
        <v/>
      </c>
      <c r="C15" s="8">
        <f>IF(MONTH(DATE($B$2,4,1)-WEEKDAY(DATE($B$2,4,1))+1+2)=4,DATE($B$2,4,1)-WEEKDAY(DATE($B$2,4,1))+1+2,"")</f>
        <v/>
      </c>
      <c r="D15" s="8">
        <f>IF(MONTH(DATE($B$2,4,1)-WEEKDAY(DATE($B$2,4,1))+1+3)=4,DATE($B$2,4,1)-WEEKDAY(DATE($B$2,4,1))+1+3,"")</f>
        <v/>
      </c>
      <c r="E15" s="8">
        <f>IF(MONTH(DATE($B$2,4,1)-WEEKDAY(DATE($B$2,4,1))+1+4)=4,DATE($B$2,4,1)-WEEKDAY(DATE($B$2,4,1))+1+4,"")</f>
        <v/>
      </c>
      <c r="F15" s="8">
        <f>IF(MONTH(DATE($B$2,4,1)-WEEKDAY(DATE($B$2,4,1))+1+5)=4,DATE($B$2,4,1)-WEEKDAY(DATE($B$2,4,1))+1+5,"")</f>
        <v/>
      </c>
      <c r="G15" s="7">
        <f>IF(MONTH(DATE($B$2,4,1)-WEEKDAY(DATE($B$2,4,1))+1+6)=4,DATE($B$2,4,1)-WEEKDAY(DATE($B$2,4,1))+1+6,"")</f>
        <v/>
      </c>
      <c r="I15" s="7">
        <f>IF(MONTH(DATE($B$2,5,1)-WEEKDAY(DATE($B$2,5,1))+1+0)=5,DATE($B$2,5,1)-WEEKDAY(DATE($B$2,5,1))+1+0,"")</f>
        <v/>
      </c>
      <c r="J15" s="8">
        <f>IF(MONTH(DATE($B$2,5,1)-WEEKDAY(DATE($B$2,5,1))+1+1)=5,DATE($B$2,5,1)-WEEKDAY(DATE($B$2,5,1))+1+1,"")</f>
        <v/>
      </c>
      <c r="K15" s="8">
        <f>IF(MONTH(DATE($B$2,5,1)-WEEKDAY(DATE($B$2,5,1))+1+2)=5,DATE($B$2,5,1)-WEEKDAY(DATE($B$2,5,1))+1+2,"")</f>
        <v/>
      </c>
      <c r="L15" s="8">
        <f>IF(MONTH(DATE($B$2,5,1)-WEEKDAY(DATE($B$2,5,1))+1+3)=5,DATE($B$2,5,1)-WEEKDAY(DATE($B$2,5,1))+1+3,"")</f>
        <v/>
      </c>
      <c r="M15" s="8">
        <f>IF(MONTH(DATE($B$2,5,1)-WEEKDAY(DATE($B$2,5,1))+1+4)=5,DATE($B$2,5,1)-WEEKDAY(DATE($B$2,5,1))+1+4,"")</f>
        <v/>
      </c>
      <c r="N15" s="8">
        <f>IF(MONTH(DATE($B$2,5,1)-WEEKDAY(DATE($B$2,5,1))+1+5)=5,DATE($B$2,5,1)-WEEKDAY(DATE($B$2,5,1))+1+5,"")</f>
        <v/>
      </c>
      <c r="O15" s="7">
        <f>IF(MONTH(DATE($B$2,5,1)-WEEKDAY(DATE($B$2,5,1))+1+6)=5,DATE($B$2,5,1)-WEEKDAY(DATE($B$2,5,1))+1+6,"")</f>
        <v/>
      </c>
      <c r="Q15" s="7">
        <f>IF(MONTH(DATE($B$2,6,1)-WEEKDAY(DATE($B$2,6,1))+1+0)=6,DATE($B$2,6,1)-WEEKDAY(DATE($B$2,6,1))+1+0,"")</f>
        <v/>
      </c>
      <c r="R15" s="8">
        <f>IF(MONTH(DATE($B$2,6,1)-WEEKDAY(DATE($B$2,6,1))+1+1)=6,DATE($B$2,6,1)-WEEKDAY(DATE($B$2,6,1))+1+1,"")</f>
        <v/>
      </c>
      <c r="S15" s="8">
        <f>IF(MONTH(DATE($B$2,6,1)-WEEKDAY(DATE($B$2,6,1))+1+2)=6,DATE($B$2,6,1)-WEEKDAY(DATE($B$2,6,1))+1+2,"")</f>
        <v/>
      </c>
      <c r="T15" s="8">
        <f>IF(MONTH(DATE($B$2,6,1)-WEEKDAY(DATE($B$2,6,1))+1+3)=6,DATE($B$2,6,1)-WEEKDAY(DATE($B$2,6,1))+1+3,"")</f>
        <v/>
      </c>
      <c r="U15" s="8">
        <f>IF(MONTH(DATE($B$2,6,1)-WEEKDAY(DATE($B$2,6,1))+1+4)=6,DATE($B$2,6,1)-WEEKDAY(DATE($B$2,6,1))+1+4,"")</f>
        <v/>
      </c>
      <c r="V15" s="8">
        <f>IF(MONTH(DATE($B$2,6,1)-WEEKDAY(DATE($B$2,6,1))+1+5)=6,DATE($B$2,6,1)-WEEKDAY(DATE($B$2,6,1))+1+5,"")</f>
        <v/>
      </c>
      <c r="W15" s="7">
        <f>IF(MONTH(DATE($B$2,6,1)-WEEKDAY(DATE($B$2,6,1))+1+6)=6,DATE($B$2,6,1)-WEEKDAY(DATE($B$2,6,1))+1+6,"")</f>
        <v/>
      </c>
    </row>
    <row r="16">
      <c r="A16" s="7">
        <f>IF(MONTH(DATE($B$2,4,1)-WEEKDAY(DATE($B$2,4,1))+1+7)=4,DATE($B$2,4,1)-WEEKDAY(DATE($B$2,4,1))+1+7,"")</f>
        <v/>
      </c>
      <c r="B16" s="8">
        <f>IF(MONTH(DATE($B$2,4,1)-WEEKDAY(DATE($B$2,4,1))+1+8)=4,DATE($B$2,4,1)-WEEKDAY(DATE($B$2,4,1))+1+8,"")</f>
        <v/>
      </c>
      <c r="C16" s="8">
        <f>IF(MONTH(DATE($B$2,4,1)-WEEKDAY(DATE($B$2,4,1))+1+9)=4,DATE($B$2,4,1)-WEEKDAY(DATE($B$2,4,1))+1+9,"")</f>
        <v/>
      </c>
      <c r="D16" s="8">
        <f>IF(MONTH(DATE($B$2,4,1)-WEEKDAY(DATE($B$2,4,1))+1+10)=4,DATE($B$2,4,1)-WEEKDAY(DATE($B$2,4,1))+1+10,"")</f>
        <v/>
      </c>
      <c r="E16" s="8">
        <f>IF(MONTH(DATE($B$2,4,1)-WEEKDAY(DATE($B$2,4,1))+1+11)=4,DATE($B$2,4,1)-WEEKDAY(DATE($B$2,4,1))+1+11,"")</f>
        <v/>
      </c>
      <c r="F16" s="8">
        <f>IF(MONTH(DATE($B$2,4,1)-WEEKDAY(DATE($B$2,4,1))+1+12)=4,DATE($B$2,4,1)-WEEKDAY(DATE($B$2,4,1))+1+12,"")</f>
        <v/>
      </c>
      <c r="G16" s="7">
        <f>IF(MONTH(DATE($B$2,4,1)-WEEKDAY(DATE($B$2,4,1))+1+13)=4,DATE($B$2,4,1)-WEEKDAY(DATE($B$2,4,1))+1+13,"")</f>
        <v/>
      </c>
      <c r="I16" s="7">
        <f>IF(MONTH(DATE($B$2,5,1)-WEEKDAY(DATE($B$2,5,1))+1+7)=5,DATE($B$2,5,1)-WEEKDAY(DATE($B$2,5,1))+1+7,"")</f>
        <v/>
      </c>
      <c r="J16" s="8">
        <f>IF(MONTH(DATE($B$2,5,1)-WEEKDAY(DATE($B$2,5,1))+1+8)=5,DATE($B$2,5,1)-WEEKDAY(DATE($B$2,5,1))+1+8,"")</f>
        <v/>
      </c>
      <c r="K16" s="8">
        <f>IF(MONTH(DATE($B$2,5,1)-WEEKDAY(DATE($B$2,5,1))+1+9)=5,DATE($B$2,5,1)-WEEKDAY(DATE($B$2,5,1))+1+9,"")</f>
        <v/>
      </c>
      <c r="L16" s="8">
        <f>IF(MONTH(DATE($B$2,5,1)-WEEKDAY(DATE($B$2,5,1))+1+10)=5,DATE($B$2,5,1)-WEEKDAY(DATE($B$2,5,1))+1+10,"")</f>
        <v/>
      </c>
      <c r="M16" s="8">
        <f>IF(MONTH(DATE($B$2,5,1)-WEEKDAY(DATE($B$2,5,1))+1+11)=5,DATE($B$2,5,1)-WEEKDAY(DATE($B$2,5,1))+1+11,"")</f>
        <v/>
      </c>
      <c r="N16" s="8">
        <f>IF(MONTH(DATE($B$2,5,1)-WEEKDAY(DATE($B$2,5,1))+1+12)=5,DATE($B$2,5,1)-WEEKDAY(DATE($B$2,5,1))+1+12,"")</f>
        <v/>
      </c>
      <c r="O16" s="7">
        <f>IF(MONTH(DATE($B$2,5,1)-WEEKDAY(DATE($B$2,5,1))+1+13)=5,DATE($B$2,5,1)-WEEKDAY(DATE($B$2,5,1))+1+13,"")</f>
        <v/>
      </c>
      <c r="Q16" s="7">
        <f>IF(MONTH(DATE($B$2,6,1)-WEEKDAY(DATE($B$2,6,1))+1+7)=6,DATE($B$2,6,1)-WEEKDAY(DATE($B$2,6,1))+1+7,"")</f>
        <v/>
      </c>
      <c r="R16" s="8">
        <f>IF(MONTH(DATE($B$2,6,1)-WEEKDAY(DATE($B$2,6,1))+1+8)=6,DATE($B$2,6,1)-WEEKDAY(DATE($B$2,6,1))+1+8,"")</f>
        <v/>
      </c>
      <c r="S16" s="8">
        <f>IF(MONTH(DATE($B$2,6,1)-WEEKDAY(DATE($B$2,6,1))+1+9)=6,DATE($B$2,6,1)-WEEKDAY(DATE($B$2,6,1))+1+9,"")</f>
        <v/>
      </c>
      <c r="T16" s="8">
        <f>IF(MONTH(DATE($B$2,6,1)-WEEKDAY(DATE($B$2,6,1))+1+10)=6,DATE($B$2,6,1)-WEEKDAY(DATE($B$2,6,1))+1+10,"")</f>
        <v/>
      </c>
      <c r="U16" s="8">
        <f>IF(MONTH(DATE($B$2,6,1)-WEEKDAY(DATE($B$2,6,1))+1+11)=6,DATE($B$2,6,1)-WEEKDAY(DATE($B$2,6,1))+1+11,"")</f>
        <v/>
      </c>
      <c r="V16" s="8">
        <f>IF(MONTH(DATE($B$2,6,1)-WEEKDAY(DATE($B$2,6,1))+1+12)=6,DATE($B$2,6,1)-WEEKDAY(DATE($B$2,6,1))+1+12,"")</f>
        <v/>
      </c>
      <c r="W16" s="7">
        <f>IF(MONTH(DATE($B$2,6,1)-WEEKDAY(DATE($B$2,6,1))+1+13)=6,DATE($B$2,6,1)-WEEKDAY(DATE($B$2,6,1))+1+13,"")</f>
        <v/>
      </c>
    </row>
    <row r="17">
      <c r="A17" s="7">
        <f>IF(MONTH(DATE($B$2,4,1)-WEEKDAY(DATE($B$2,4,1))+1+14)=4,DATE($B$2,4,1)-WEEKDAY(DATE($B$2,4,1))+1+14,"")</f>
        <v/>
      </c>
      <c r="B17" s="8">
        <f>IF(MONTH(DATE($B$2,4,1)-WEEKDAY(DATE($B$2,4,1))+1+15)=4,DATE($B$2,4,1)-WEEKDAY(DATE($B$2,4,1))+1+15,"")</f>
        <v/>
      </c>
      <c r="C17" s="8">
        <f>IF(MONTH(DATE($B$2,4,1)-WEEKDAY(DATE($B$2,4,1))+1+16)=4,DATE($B$2,4,1)-WEEKDAY(DATE($B$2,4,1))+1+16,"")</f>
        <v/>
      </c>
      <c r="D17" s="8">
        <f>IF(MONTH(DATE($B$2,4,1)-WEEKDAY(DATE($B$2,4,1))+1+17)=4,DATE($B$2,4,1)-WEEKDAY(DATE($B$2,4,1))+1+17,"")</f>
        <v/>
      </c>
      <c r="E17" s="8">
        <f>IF(MONTH(DATE($B$2,4,1)-WEEKDAY(DATE($B$2,4,1))+1+18)=4,DATE($B$2,4,1)-WEEKDAY(DATE($B$2,4,1))+1+18,"")</f>
        <v/>
      </c>
      <c r="F17" s="8">
        <f>IF(MONTH(DATE($B$2,4,1)-WEEKDAY(DATE($B$2,4,1))+1+19)=4,DATE($B$2,4,1)-WEEKDAY(DATE($B$2,4,1))+1+19,"")</f>
        <v/>
      </c>
      <c r="G17" s="7">
        <f>IF(MONTH(DATE($B$2,4,1)-WEEKDAY(DATE($B$2,4,1))+1+20)=4,DATE($B$2,4,1)-WEEKDAY(DATE($B$2,4,1))+1+20,"")</f>
        <v/>
      </c>
      <c r="I17" s="7">
        <f>IF(MONTH(DATE($B$2,5,1)-WEEKDAY(DATE($B$2,5,1))+1+14)=5,DATE($B$2,5,1)-WEEKDAY(DATE($B$2,5,1))+1+14,"")</f>
        <v/>
      </c>
      <c r="J17" s="8">
        <f>IF(MONTH(DATE($B$2,5,1)-WEEKDAY(DATE($B$2,5,1))+1+15)=5,DATE($B$2,5,1)-WEEKDAY(DATE($B$2,5,1))+1+15,"")</f>
        <v/>
      </c>
      <c r="K17" s="8">
        <f>IF(MONTH(DATE($B$2,5,1)-WEEKDAY(DATE($B$2,5,1))+1+16)=5,DATE($B$2,5,1)-WEEKDAY(DATE($B$2,5,1))+1+16,"")</f>
        <v/>
      </c>
      <c r="L17" s="8">
        <f>IF(MONTH(DATE($B$2,5,1)-WEEKDAY(DATE($B$2,5,1))+1+17)=5,DATE($B$2,5,1)-WEEKDAY(DATE($B$2,5,1))+1+17,"")</f>
        <v/>
      </c>
      <c r="M17" s="8">
        <f>IF(MONTH(DATE($B$2,5,1)-WEEKDAY(DATE($B$2,5,1))+1+18)=5,DATE($B$2,5,1)-WEEKDAY(DATE($B$2,5,1))+1+18,"")</f>
        <v/>
      </c>
      <c r="N17" s="8">
        <f>IF(MONTH(DATE($B$2,5,1)-WEEKDAY(DATE($B$2,5,1))+1+19)=5,DATE($B$2,5,1)-WEEKDAY(DATE($B$2,5,1))+1+19,"")</f>
        <v/>
      </c>
      <c r="O17" s="7">
        <f>IF(MONTH(DATE($B$2,5,1)-WEEKDAY(DATE($B$2,5,1))+1+20)=5,DATE($B$2,5,1)-WEEKDAY(DATE($B$2,5,1))+1+20,"")</f>
        <v/>
      </c>
      <c r="Q17" s="7">
        <f>IF(MONTH(DATE($B$2,6,1)-WEEKDAY(DATE($B$2,6,1))+1+14)=6,DATE($B$2,6,1)-WEEKDAY(DATE($B$2,6,1))+1+14,"")</f>
        <v/>
      </c>
      <c r="R17" s="8">
        <f>IF(MONTH(DATE($B$2,6,1)-WEEKDAY(DATE($B$2,6,1))+1+15)=6,DATE($B$2,6,1)-WEEKDAY(DATE($B$2,6,1))+1+15,"")</f>
        <v/>
      </c>
      <c r="S17" s="8">
        <f>IF(MONTH(DATE($B$2,6,1)-WEEKDAY(DATE($B$2,6,1))+1+16)=6,DATE($B$2,6,1)-WEEKDAY(DATE($B$2,6,1))+1+16,"")</f>
        <v/>
      </c>
      <c r="T17" s="8">
        <f>IF(MONTH(DATE($B$2,6,1)-WEEKDAY(DATE($B$2,6,1))+1+17)=6,DATE($B$2,6,1)-WEEKDAY(DATE($B$2,6,1))+1+17,"")</f>
        <v/>
      </c>
      <c r="U17" s="8">
        <f>IF(MONTH(DATE($B$2,6,1)-WEEKDAY(DATE($B$2,6,1))+1+18)=6,DATE($B$2,6,1)-WEEKDAY(DATE($B$2,6,1))+1+18,"")</f>
        <v/>
      </c>
      <c r="V17" s="8">
        <f>IF(MONTH(DATE($B$2,6,1)-WEEKDAY(DATE($B$2,6,1))+1+19)=6,DATE($B$2,6,1)-WEEKDAY(DATE($B$2,6,1))+1+19,"")</f>
        <v/>
      </c>
      <c r="W17" s="7">
        <f>IF(MONTH(DATE($B$2,6,1)-WEEKDAY(DATE($B$2,6,1))+1+20)=6,DATE($B$2,6,1)-WEEKDAY(DATE($B$2,6,1))+1+20,"")</f>
        <v/>
      </c>
    </row>
    <row r="18">
      <c r="A18" s="7">
        <f>IF(MONTH(DATE($B$2,4,1)-WEEKDAY(DATE($B$2,4,1))+1+21)=4,DATE($B$2,4,1)-WEEKDAY(DATE($B$2,4,1))+1+21,"")</f>
        <v/>
      </c>
      <c r="B18" s="8">
        <f>IF(MONTH(DATE($B$2,4,1)-WEEKDAY(DATE($B$2,4,1))+1+22)=4,DATE($B$2,4,1)-WEEKDAY(DATE($B$2,4,1))+1+22,"")</f>
        <v/>
      </c>
      <c r="C18" s="8">
        <f>IF(MONTH(DATE($B$2,4,1)-WEEKDAY(DATE($B$2,4,1))+1+23)=4,DATE($B$2,4,1)-WEEKDAY(DATE($B$2,4,1))+1+23,"")</f>
        <v/>
      </c>
      <c r="D18" s="8">
        <f>IF(MONTH(DATE($B$2,4,1)-WEEKDAY(DATE($B$2,4,1))+1+24)=4,DATE($B$2,4,1)-WEEKDAY(DATE($B$2,4,1))+1+24,"")</f>
        <v/>
      </c>
      <c r="E18" s="8">
        <f>IF(MONTH(DATE($B$2,4,1)-WEEKDAY(DATE($B$2,4,1))+1+25)=4,DATE($B$2,4,1)-WEEKDAY(DATE($B$2,4,1))+1+25,"")</f>
        <v/>
      </c>
      <c r="F18" s="8">
        <f>IF(MONTH(DATE($B$2,4,1)-WEEKDAY(DATE($B$2,4,1))+1+26)=4,DATE($B$2,4,1)-WEEKDAY(DATE($B$2,4,1))+1+26,"")</f>
        <v/>
      </c>
      <c r="G18" s="7">
        <f>IF(MONTH(DATE($B$2,4,1)-WEEKDAY(DATE($B$2,4,1))+1+27)=4,DATE($B$2,4,1)-WEEKDAY(DATE($B$2,4,1))+1+27,"")</f>
        <v/>
      </c>
      <c r="I18" s="7">
        <f>IF(MONTH(DATE($B$2,5,1)-WEEKDAY(DATE($B$2,5,1))+1+21)=5,DATE($B$2,5,1)-WEEKDAY(DATE($B$2,5,1))+1+21,"")</f>
        <v/>
      </c>
      <c r="J18" s="8">
        <f>IF(MONTH(DATE($B$2,5,1)-WEEKDAY(DATE($B$2,5,1))+1+22)=5,DATE($B$2,5,1)-WEEKDAY(DATE($B$2,5,1))+1+22,"")</f>
        <v/>
      </c>
      <c r="K18" s="8">
        <f>IF(MONTH(DATE($B$2,5,1)-WEEKDAY(DATE($B$2,5,1))+1+23)=5,DATE($B$2,5,1)-WEEKDAY(DATE($B$2,5,1))+1+23,"")</f>
        <v/>
      </c>
      <c r="L18" s="8">
        <f>IF(MONTH(DATE($B$2,5,1)-WEEKDAY(DATE($B$2,5,1))+1+24)=5,DATE($B$2,5,1)-WEEKDAY(DATE($B$2,5,1))+1+24,"")</f>
        <v/>
      </c>
      <c r="M18" s="8">
        <f>IF(MONTH(DATE($B$2,5,1)-WEEKDAY(DATE($B$2,5,1))+1+25)=5,DATE($B$2,5,1)-WEEKDAY(DATE($B$2,5,1))+1+25,"")</f>
        <v/>
      </c>
      <c r="N18" s="8">
        <f>IF(MONTH(DATE($B$2,5,1)-WEEKDAY(DATE($B$2,5,1))+1+26)=5,DATE($B$2,5,1)-WEEKDAY(DATE($B$2,5,1))+1+26,"")</f>
        <v/>
      </c>
      <c r="O18" s="7">
        <f>IF(MONTH(DATE($B$2,5,1)-WEEKDAY(DATE($B$2,5,1))+1+27)=5,DATE($B$2,5,1)-WEEKDAY(DATE($B$2,5,1))+1+27,"")</f>
        <v/>
      </c>
      <c r="Q18" s="7">
        <f>IF(MONTH(DATE($B$2,6,1)-WEEKDAY(DATE($B$2,6,1))+1+21)=6,DATE($B$2,6,1)-WEEKDAY(DATE($B$2,6,1))+1+21,"")</f>
        <v/>
      </c>
      <c r="R18" s="8">
        <f>IF(MONTH(DATE($B$2,6,1)-WEEKDAY(DATE($B$2,6,1))+1+22)=6,DATE($B$2,6,1)-WEEKDAY(DATE($B$2,6,1))+1+22,"")</f>
        <v/>
      </c>
      <c r="S18" s="8">
        <f>IF(MONTH(DATE($B$2,6,1)-WEEKDAY(DATE($B$2,6,1))+1+23)=6,DATE($B$2,6,1)-WEEKDAY(DATE($B$2,6,1))+1+23,"")</f>
        <v/>
      </c>
      <c r="T18" s="8">
        <f>IF(MONTH(DATE($B$2,6,1)-WEEKDAY(DATE($B$2,6,1))+1+24)=6,DATE($B$2,6,1)-WEEKDAY(DATE($B$2,6,1))+1+24,"")</f>
        <v/>
      </c>
      <c r="U18" s="8">
        <f>IF(MONTH(DATE($B$2,6,1)-WEEKDAY(DATE($B$2,6,1))+1+25)=6,DATE($B$2,6,1)-WEEKDAY(DATE($B$2,6,1))+1+25,"")</f>
        <v/>
      </c>
      <c r="V18" s="8">
        <f>IF(MONTH(DATE($B$2,6,1)-WEEKDAY(DATE($B$2,6,1))+1+26)=6,DATE($B$2,6,1)-WEEKDAY(DATE($B$2,6,1))+1+26,"")</f>
        <v/>
      </c>
      <c r="W18" s="7">
        <f>IF(MONTH(DATE($B$2,6,1)-WEEKDAY(DATE($B$2,6,1))+1+27)=6,DATE($B$2,6,1)-WEEKDAY(DATE($B$2,6,1))+1+27,"")</f>
        <v/>
      </c>
    </row>
    <row r="19">
      <c r="A19" s="7">
        <f>IF(MONTH(DATE($B$2,4,1)-WEEKDAY(DATE($B$2,4,1))+1+28)=4,DATE($B$2,4,1)-WEEKDAY(DATE($B$2,4,1))+1+28,"")</f>
        <v/>
      </c>
      <c r="B19" s="8">
        <f>IF(MONTH(DATE($B$2,4,1)-WEEKDAY(DATE($B$2,4,1))+1+29)=4,DATE($B$2,4,1)-WEEKDAY(DATE($B$2,4,1))+1+29,"")</f>
        <v/>
      </c>
      <c r="C19" s="8">
        <f>IF(MONTH(DATE($B$2,4,1)-WEEKDAY(DATE($B$2,4,1))+1+30)=4,DATE($B$2,4,1)-WEEKDAY(DATE($B$2,4,1))+1+30,"")</f>
        <v/>
      </c>
      <c r="D19" s="8">
        <f>IF(MONTH(DATE($B$2,4,1)-WEEKDAY(DATE($B$2,4,1))+1+31)=4,DATE($B$2,4,1)-WEEKDAY(DATE($B$2,4,1))+1+31,"")</f>
        <v/>
      </c>
      <c r="E19" s="8">
        <f>IF(MONTH(DATE($B$2,4,1)-WEEKDAY(DATE($B$2,4,1))+1+32)=4,DATE($B$2,4,1)-WEEKDAY(DATE($B$2,4,1))+1+32,"")</f>
        <v/>
      </c>
      <c r="F19" s="8">
        <f>IF(MONTH(DATE($B$2,4,1)-WEEKDAY(DATE($B$2,4,1))+1+33)=4,DATE($B$2,4,1)-WEEKDAY(DATE($B$2,4,1))+1+33,"")</f>
        <v/>
      </c>
      <c r="G19" s="7">
        <f>IF(MONTH(DATE($B$2,4,1)-WEEKDAY(DATE($B$2,4,1))+1+34)=4,DATE($B$2,4,1)-WEEKDAY(DATE($B$2,4,1))+1+34,"")</f>
        <v/>
      </c>
      <c r="I19" s="7">
        <f>IF(MONTH(DATE($B$2,5,1)-WEEKDAY(DATE($B$2,5,1))+1+28)=5,DATE($B$2,5,1)-WEEKDAY(DATE($B$2,5,1))+1+28,"")</f>
        <v/>
      </c>
      <c r="J19" s="8">
        <f>IF(MONTH(DATE($B$2,5,1)-WEEKDAY(DATE($B$2,5,1))+1+29)=5,DATE($B$2,5,1)-WEEKDAY(DATE($B$2,5,1))+1+29,"")</f>
        <v/>
      </c>
      <c r="K19" s="8">
        <f>IF(MONTH(DATE($B$2,5,1)-WEEKDAY(DATE($B$2,5,1))+1+30)=5,DATE($B$2,5,1)-WEEKDAY(DATE($B$2,5,1))+1+30,"")</f>
        <v/>
      </c>
      <c r="L19" s="8">
        <f>IF(MONTH(DATE($B$2,5,1)-WEEKDAY(DATE($B$2,5,1))+1+31)=5,DATE($B$2,5,1)-WEEKDAY(DATE($B$2,5,1))+1+31,"")</f>
        <v/>
      </c>
      <c r="M19" s="8">
        <f>IF(MONTH(DATE($B$2,5,1)-WEEKDAY(DATE($B$2,5,1))+1+32)=5,DATE($B$2,5,1)-WEEKDAY(DATE($B$2,5,1))+1+32,"")</f>
        <v/>
      </c>
      <c r="N19" s="8">
        <f>IF(MONTH(DATE($B$2,5,1)-WEEKDAY(DATE($B$2,5,1))+1+33)=5,DATE($B$2,5,1)-WEEKDAY(DATE($B$2,5,1))+1+33,"")</f>
        <v/>
      </c>
      <c r="O19" s="7">
        <f>IF(MONTH(DATE($B$2,5,1)-WEEKDAY(DATE($B$2,5,1))+1+34)=5,DATE($B$2,5,1)-WEEKDAY(DATE($B$2,5,1))+1+34,"")</f>
        <v/>
      </c>
      <c r="Q19" s="7">
        <f>IF(MONTH(DATE($B$2,6,1)-WEEKDAY(DATE($B$2,6,1))+1+28)=6,DATE($B$2,6,1)-WEEKDAY(DATE($B$2,6,1))+1+28,"")</f>
        <v/>
      </c>
      <c r="R19" s="8">
        <f>IF(MONTH(DATE($B$2,6,1)-WEEKDAY(DATE($B$2,6,1))+1+29)=6,DATE($B$2,6,1)-WEEKDAY(DATE($B$2,6,1))+1+29,"")</f>
        <v/>
      </c>
      <c r="S19" s="8">
        <f>IF(MONTH(DATE($B$2,6,1)-WEEKDAY(DATE($B$2,6,1))+1+30)=6,DATE($B$2,6,1)-WEEKDAY(DATE($B$2,6,1))+1+30,"")</f>
        <v/>
      </c>
      <c r="T19" s="8">
        <f>IF(MONTH(DATE($B$2,6,1)-WEEKDAY(DATE($B$2,6,1))+1+31)=6,DATE($B$2,6,1)-WEEKDAY(DATE($B$2,6,1))+1+31,"")</f>
        <v/>
      </c>
      <c r="U19" s="8">
        <f>IF(MONTH(DATE($B$2,6,1)-WEEKDAY(DATE($B$2,6,1))+1+32)=6,DATE($B$2,6,1)-WEEKDAY(DATE($B$2,6,1))+1+32,"")</f>
        <v/>
      </c>
      <c r="V19" s="8">
        <f>IF(MONTH(DATE($B$2,6,1)-WEEKDAY(DATE($B$2,6,1))+1+33)=6,DATE($B$2,6,1)-WEEKDAY(DATE($B$2,6,1))+1+33,"")</f>
        <v/>
      </c>
      <c r="W19" s="7">
        <f>IF(MONTH(DATE($B$2,6,1)-WEEKDAY(DATE($B$2,6,1))+1+34)=6,DATE($B$2,6,1)-WEEKDAY(DATE($B$2,6,1))+1+34,"")</f>
        <v/>
      </c>
    </row>
    <row r="20">
      <c r="A20" s="7">
        <f>IF(MONTH(DATE($B$2,4,1)-WEEKDAY(DATE($B$2,4,1))+1+35)=4,DATE($B$2,4,1)-WEEKDAY(DATE($B$2,4,1))+1+35,"")</f>
        <v/>
      </c>
      <c r="B20" s="8">
        <f>IF(MONTH(DATE($B$2,4,1)-WEEKDAY(DATE($B$2,4,1))+1+36)=4,DATE($B$2,4,1)-WEEKDAY(DATE($B$2,4,1))+1+36,"")</f>
        <v/>
      </c>
      <c r="C20" s="8">
        <f>IF(MONTH(DATE($B$2,4,1)-WEEKDAY(DATE($B$2,4,1))+1+37)=4,DATE($B$2,4,1)-WEEKDAY(DATE($B$2,4,1))+1+37,"")</f>
        <v/>
      </c>
      <c r="D20" s="8">
        <f>IF(MONTH(DATE($B$2,4,1)-WEEKDAY(DATE($B$2,4,1))+1+38)=4,DATE($B$2,4,1)-WEEKDAY(DATE($B$2,4,1))+1+38,"")</f>
        <v/>
      </c>
      <c r="E20" s="8">
        <f>IF(MONTH(DATE($B$2,4,1)-WEEKDAY(DATE($B$2,4,1))+1+39)=4,DATE($B$2,4,1)-WEEKDAY(DATE($B$2,4,1))+1+39,"")</f>
        <v/>
      </c>
      <c r="F20" s="8">
        <f>IF(MONTH(DATE($B$2,4,1)-WEEKDAY(DATE($B$2,4,1))+1+40)=4,DATE($B$2,4,1)-WEEKDAY(DATE($B$2,4,1))+1+40,"")</f>
        <v/>
      </c>
      <c r="G20" s="7">
        <f>IF(MONTH(DATE($B$2,4,1)-WEEKDAY(DATE($B$2,4,1))+1+41)=4,DATE($B$2,4,1)-WEEKDAY(DATE($B$2,4,1))+1+41,"")</f>
        <v/>
      </c>
      <c r="I20" s="7">
        <f>IF(MONTH(DATE($B$2,5,1)-WEEKDAY(DATE($B$2,5,1))+1+35)=5,DATE($B$2,5,1)-WEEKDAY(DATE($B$2,5,1))+1+35,"")</f>
        <v/>
      </c>
      <c r="J20" s="8">
        <f>IF(MONTH(DATE($B$2,5,1)-WEEKDAY(DATE($B$2,5,1))+1+36)=5,DATE($B$2,5,1)-WEEKDAY(DATE($B$2,5,1))+1+36,"")</f>
        <v/>
      </c>
      <c r="K20" s="8">
        <f>IF(MONTH(DATE($B$2,5,1)-WEEKDAY(DATE($B$2,5,1))+1+37)=5,DATE($B$2,5,1)-WEEKDAY(DATE($B$2,5,1))+1+37,"")</f>
        <v/>
      </c>
      <c r="L20" s="8">
        <f>IF(MONTH(DATE($B$2,5,1)-WEEKDAY(DATE($B$2,5,1))+1+38)=5,DATE($B$2,5,1)-WEEKDAY(DATE($B$2,5,1))+1+38,"")</f>
        <v/>
      </c>
      <c r="M20" s="8">
        <f>IF(MONTH(DATE($B$2,5,1)-WEEKDAY(DATE($B$2,5,1))+1+39)=5,DATE($B$2,5,1)-WEEKDAY(DATE($B$2,5,1))+1+39,"")</f>
        <v/>
      </c>
      <c r="N20" s="8">
        <f>IF(MONTH(DATE($B$2,5,1)-WEEKDAY(DATE($B$2,5,1))+1+40)=5,DATE($B$2,5,1)-WEEKDAY(DATE($B$2,5,1))+1+40,"")</f>
        <v/>
      </c>
      <c r="O20" s="7">
        <f>IF(MONTH(DATE($B$2,5,1)-WEEKDAY(DATE($B$2,5,1))+1+41)=5,DATE($B$2,5,1)-WEEKDAY(DATE($B$2,5,1))+1+41,"")</f>
        <v/>
      </c>
      <c r="Q20" s="7">
        <f>IF(MONTH(DATE($B$2,6,1)-WEEKDAY(DATE($B$2,6,1))+1+35)=6,DATE($B$2,6,1)-WEEKDAY(DATE($B$2,6,1))+1+35,"")</f>
        <v/>
      </c>
      <c r="R20" s="8">
        <f>IF(MONTH(DATE($B$2,6,1)-WEEKDAY(DATE($B$2,6,1))+1+36)=6,DATE($B$2,6,1)-WEEKDAY(DATE($B$2,6,1))+1+36,"")</f>
        <v/>
      </c>
      <c r="S20" s="8">
        <f>IF(MONTH(DATE($B$2,6,1)-WEEKDAY(DATE($B$2,6,1))+1+37)=6,DATE($B$2,6,1)-WEEKDAY(DATE($B$2,6,1))+1+37,"")</f>
        <v/>
      </c>
      <c r="T20" s="8">
        <f>IF(MONTH(DATE($B$2,6,1)-WEEKDAY(DATE($B$2,6,1))+1+38)=6,DATE($B$2,6,1)-WEEKDAY(DATE($B$2,6,1))+1+38,"")</f>
        <v/>
      </c>
      <c r="U20" s="8">
        <f>IF(MONTH(DATE($B$2,6,1)-WEEKDAY(DATE($B$2,6,1))+1+39)=6,DATE($B$2,6,1)-WEEKDAY(DATE($B$2,6,1))+1+39,"")</f>
        <v/>
      </c>
      <c r="V20" s="8">
        <f>IF(MONTH(DATE($B$2,6,1)-WEEKDAY(DATE($B$2,6,1))+1+40)=6,DATE($B$2,6,1)-WEEKDAY(DATE($B$2,6,1))+1+40,"")</f>
        <v/>
      </c>
      <c r="W20" s="7">
        <f>IF(MONTH(DATE($B$2,6,1)-WEEKDAY(DATE($B$2,6,1))+1+41)=6,DATE($B$2,6,1)-WEEKDAY(DATE($B$2,6,1))+1+41,"")</f>
        <v/>
      </c>
    </row>
    <row r="22">
      <c r="A22" s="5" t="inlineStr">
        <is>
          <t>July</t>
        </is>
      </c>
      <c r="I22" s="5" t="inlineStr">
        <is>
          <t>August</t>
        </is>
      </c>
      <c r="Q22" s="5" t="inlineStr">
        <is>
          <t>September</t>
        </is>
      </c>
    </row>
    <row r="23">
      <c r="A23" s="6" t="inlineStr">
        <is>
          <t>S</t>
        </is>
      </c>
      <c r="B23" s="6" t="inlineStr">
        <is>
          <t>M</t>
        </is>
      </c>
      <c r="C23" s="6" t="inlineStr">
        <is>
          <t>T</t>
        </is>
      </c>
      <c r="D23" s="6" t="inlineStr">
        <is>
          <t>W</t>
        </is>
      </c>
      <c r="E23" s="6" t="inlineStr">
        <is>
          <t>T</t>
        </is>
      </c>
      <c r="F23" s="6" t="inlineStr">
        <is>
          <t>F</t>
        </is>
      </c>
      <c r="G23" s="6" t="inlineStr">
        <is>
          <t>S</t>
        </is>
      </c>
      <c r="I23" s="6" t="inlineStr">
        <is>
          <t>S</t>
        </is>
      </c>
      <c r="J23" s="6" t="inlineStr">
        <is>
          <t>M</t>
        </is>
      </c>
      <c r="K23" s="6" t="inlineStr">
        <is>
          <t>T</t>
        </is>
      </c>
      <c r="L23" s="6" t="inlineStr">
        <is>
          <t>W</t>
        </is>
      </c>
      <c r="M23" s="6" t="inlineStr">
        <is>
          <t>T</t>
        </is>
      </c>
      <c r="N23" s="6" t="inlineStr">
        <is>
          <t>F</t>
        </is>
      </c>
      <c r="O23" s="6" t="inlineStr">
        <is>
          <t>S</t>
        </is>
      </c>
      <c r="Q23" s="6" t="inlineStr">
        <is>
          <t>S</t>
        </is>
      </c>
      <c r="R23" s="6" t="inlineStr">
        <is>
          <t>M</t>
        </is>
      </c>
      <c r="S23" s="6" t="inlineStr">
        <is>
          <t>T</t>
        </is>
      </c>
      <c r="T23" s="6" t="inlineStr">
        <is>
          <t>W</t>
        </is>
      </c>
      <c r="U23" s="6" t="inlineStr">
        <is>
          <t>T</t>
        </is>
      </c>
      <c r="V23" s="6" t="inlineStr">
        <is>
          <t>F</t>
        </is>
      </c>
      <c r="W23" s="6" t="inlineStr">
        <is>
          <t>S</t>
        </is>
      </c>
    </row>
    <row r="24">
      <c r="A24" s="7">
        <f>IF(MONTH(DATE($B$2,7,1)-WEEKDAY(DATE($B$2,7,1))+1+0)=7,DATE($B$2,7,1)-WEEKDAY(DATE($B$2,7,1))+1+0,"")</f>
        <v/>
      </c>
      <c r="B24" s="8">
        <f>IF(MONTH(DATE($B$2,7,1)-WEEKDAY(DATE($B$2,7,1))+1+1)=7,DATE($B$2,7,1)-WEEKDAY(DATE($B$2,7,1))+1+1,"")</f>
        <v/>
      </c>
      <c r="C24" s="8">
        <f>IF(MONTH(DATE($B$2,7,1)-WEEKDAY(DATE($B$2,7,1))+1+2)=7,DATE($B$2,7,1)-WEEKDAY(DATE($B$2,7,1))+1+2,"")</f>
        <v/>
      </c>
      <c r="D24" s="8">
        <f>IF(MONTH(DATE($B$2,7,1)-WEEKDAY(DATE($B$2,7,1))+1+3)=7,DATE($B$2,7,1)-WEEKDAY(DATE($B$2,7,1))+1+3,"")</f>
        <v/>
      </c>
      <c r="E24" s="8">
        <f>IF(MONTH(DATE($B$2,7,1)-WEEKDAY(DATE($B$2,7,1))+1+4)=7,DATE($B$2,7,1)-WEEKDAY(DATE($B$2,7,1))+1+4,"")</f>
        <v/>
      </c>
      <c r="F24" s="8">
        <f>IF(MONTH(DATE($B$2,7,1)-WEEKDAY(DATE($B$2,7,1))+1+5)=7,DATE($B$2,7,1)-WEEKDAY(DATE($B$2,7,1))+1+5,"")</f>
        <v/>
      </c>
      <c r="G24" s="7">
        <f>IF(MONTH(DATE($B$2,7,1)-WEEKDAY(DATE($B$2,7,1))+1+6)=7,DATE($B$2,7,1)-WEEKDAY(DATE($B$2,7,1))+1+6,"")</f>
        <v/>
      </c>
      <c r="I24" s="7">
        <f>IF(MONTH(DATE($B$2,8,1)-WEEKDAY(DATE($B$2,8,1))+1+0)=8,DATE($B$2,8,1)-WEEKDAY(DATE($B$2,8,1))+1+0,"")</f>
        <v/>
      </c>
      <c r="J24" s="8">
        <f>IF(MONTH(DATE($B$2,8,1)-WEEKDAY(DATE($B$2,8,1))+1+1)=8,DATE($B$2,8,1)-WEEKDAY(DATE($B$2,8,1))+1+1,"")</f>
        <v/>
      </c>
      <c r="K24" s="8">
        <f>IF(MONTH(DATE($B$2,8,1)-WEEKDAY(DATE($B$2,8,1))+1+2)=8,DATE($B$2,8,1)-WEEKDAY(DATE($B$2,8,1))+1+2,"")</f>
        <v/>
      </c>
      <c r="L24" s="8">
        <f>IF(MONTH(DATE($B$2,8,1)-WEEKDAY(DATE($B$2,8,1))+1+3)=8,DATE($B$2,8,1)-WEEKDAY(DATE($B$2,8,1))+1+3,"")</f>
        <v/>
      </c>
      <c r="M24" s="8">
        <f>IF(MONTH(DATE($B$2,8,1)-WEEKDAY(DATE($B$2,8,1))+1+4)=8,DATE($B$2,8,1)-WEEKDAY(DATE($B$2,8,1))+1+4,"")</f>
        <v/>
      </c>
      <c r="N24" s="8">
        <f>IF(MONTH(DATE($B$2,8,1)-WEEKDAY(DATE($B$2,8,1))+1+5)=8,DATE($B$2,8,1)-WEEKDAY(DATE($B$2,8,1))+1+5,"")</f>
        <v/>
      </c>
      <c r="O24" s="7">
        <f>IF(MONTH(DATE($B$2,8,1)-WEEKDAY(DATE($B$2,8,1))+1+6)=8,DATE($B$2,8,1)-WEEKDAY(DATE($B$2,8,1))+1+6,"")</f>
        <v/>
      </c>
      <c r="Q24" s="7">
        <f>IF(MONTH(DATE($B$2,9,1)-WEEKDAY(DATE($B$2,9,1))+1+0)=9,DATE($B$2,9,1)-WEEKDAY(DATE($B$2,9,1))+1+0,"")</f>
        <v/>
      </c>
      <c r="R24" s="8">
        <f>IF(MONTH(DATE($B$2,9,1)-WEEKDAY(DATE($B$2,9,1))+1+1)=9,DATE($B$2,9,1)-WEEKDAY(DATE($B$2,9,1))+1+1,"")</f>
        <v/>
      </c>
      <c r="S24" s="8">
        <f>IF(MONTH(DATE($B$2,9,1)-WEEKDAY(DATE($B$2,9,1))+1+2)=9,DATE($B$2,9,1)-WEEKDAY(DATE($B$2,9,1))+1+2,"")</f>
        <v/>
      </c>
      <c r="T24" s="8">
        <f>IF(MONTH(DATE($B$2,9,1)-WEEKDAY(DATE($B$2,9,1))+1+3)=9,DATE($B$2,9,1)-WEEKDAY(DATE($B$2,9,1))+1+3,"")</f>
        <v/>
      </c>
      <c r="U24" s="8">
        <f>IF(MONTH(DATE($B$2,9,1)-WEEKDAY(DATE($B$2,9,1))+1+4)=9,DATE($B$2,9,1)-WEEKDAY(DATE($B$2,9,1))+1+4,"")</f>
        <v/>
      </c>
      <c r="V24" s="8">
        <f>IF(MONTH(DATE($B$2,9,1)-WEEKDAY(DATE($B$2,9,1))+1+5)=9,DATE($B$2,9,1)-WEEKDAY(DATE($B$2,9,1))+1+5,"")</f>
        <v/>
      </c>
      <c r="W24" s="7">
        <f>IF(MONTH(DATE($B$2,9,1)-WEEKDAY(DATE($B$2,9,1))+1+6)=9,DATE($B$2,9,1)-WEEKDAY(DATE($B$2,9,1))+1+6,"")</f>
        <v/>
      </c>
    </row>
    <row r="25">
      <c r="A25" s="7">
        <f>IF(MONTH(DATE($B$2,7,1)-WEEKDAY(DATE($B$2,7,1))+1+7)=7,DATE($B$2,7,1)-WEEKDAY(DATE($B$2,7,1))+1+7,"")</f>
        <v/>
      </c>
      <c r="B25" s="8">
        <f>IF(MONTH(DATE($B$2,7,1)-WEEKDAY(DATE($B$2,7,1))+1+8)=7,DATE($B$2,7,1)-WEEKDAY(DATE($B$2,7,1))+1+8,"")</f>
        <v/>
      </c>
      <c r="C25" s="8">
        <f>IF(MONTH(DATE($B$2,7,1)-WEEKDAY(DATE($B$2,7,1))+1+9)=7,DATE($B$2,7,1)-WEEKDAY(DATE($B$2,7,1))+1+9,"")</f>
        <v/>
      </c>
      <c r="D25" s="8">
        <f>IF(MONTH(DATE($B$2,7,1)-WEEKDAY(DATE($B$2,7,1))+1+10)=7,DATE($B$2,7,1)-WEEKDAY(DATE($B$2,7,1))+1+10,"")</f>
        <v/>
      </c>
      <c r="E25" s="8">
        <f>IF(MONTH(DATE($B$2,7,1)-WEEKDAY(DATE($B$2,7,1))+1+11)=7,DATE($B$2,7,1)-WEEKDAY(DATE($B$2,7,1))+1+11,"")</f>
        <v/>
      </c>
      <c r="F25" s="8">
        <f>IF(MONTH(DATE($B$2,7,1)-WEEKDAY(DATE($B$2,7,1))+1+12)=7,DATE($B$2,7,1)-WEEKDAY(DATE($B$2,7,1))+1+12,"")</f>
        <v/>
      </c>
      <c r="G25" s="7">
        <f>IF(MONTH(DATE($B$2,7,1)-WEEKDAY(DATE($B$2,7,1))+1+13)=7,DATE($B$2,7,1)-WEEKDAY(DATE($B$2,7,1))+1+13,"")</f>
        <v/>
      </c>
      <c r="I25" s="7">
        <f>IF(MONTH(DATE($B$2,8,1)-WEEKDAY(DATE($B$2,8,1))+1+7)=8,DATE($B$2,8,1)-WEEKDAY(DATE($B$2,8,1))+1+7,"")</f>
        <v/>
      </c>
      <c r="J25" s="8">
        <f>IF(MONTH(DATE($B$2,8,1)-WEEKDAY(DATE($B$2,8,1))+1+8)=8,DATE($B$2,8,1)-WEEKDAY(DATE($B$2,8,1))+1+8,"")</f>
        <v/>
      </c>
      <c r="K25" s="8">
        <f>IF(MONTH(DATE($B$2,8,1)-WEEKDAY(DATE($B$2,8,1))+1+9)=8,DATE($B$2,8,1)-WEEKDAY(DATE($B$2,8,1))+1+9,"")</f>
        <v/>
      </c>
      <c r="L25" s="8">
        <f>IF(MONTH(DATE($B$2,8,1)-WEEKDAY(DATE($B$2,8,1))+1+10)=8,DATE($B$2,8,1)-WEEKDAY(DATE($B$2,8,1))+1+10,"")</f>
        <v/>
      </c>
      <c r="M25" s="8">
        <f>IF(MONTH(DATE($B$2,8,1)-WEEKDAY(DATE($B$2,8,1))+1+11)=8,DATE($B$2,8,1)-WEEKDAY(DATE($B$2,8,1))+1+11,"")</f>
        <v/>
      </c>
      <c r="N25" s="8">
        <f>IF(MONTH(DATE($B$2,8,1)-WEEKDAY(DATE($B$2,8,1))+1+12)=8,DATE($B$2,8,1)-WEEKDAY(DATE($B$2,8,1))+1+12,"")</f>
        <v/>
      </c>
      <c r="O25" s="7">
        <f>IF(MONTH(DATE($B$2,8,1)-WEEKDAY(DATE($B$2,8,1))+1+13)=8,DATE($B$2,8,1)-WEEKDAY(DATE($B$2,8,1))+1+13,"")</f>
        <v/>
      </c>
      <c r="Q25" s="7">
        <f>IF(MONTH(DATE($B$2,9,1)-WEEKDAY(DATE($B$2,9,1))+1+7)=9,DATE($B$2,9,1)-WEEKDAY(DATE($B$2,9,1))+1+7,"")</f>
        <v/>
      </c>
      <c r="R25" s="8">
        <f>IF(MONTH(DATE($B$2,9,1)-WEEKDAY(DATE($B$2,9,1))+1+8)=9,DATE($B$2,9,1)-WEEKDAY(DATE($B$2,9,1))+1+8,"")</f>
        <v/>
      </c>
      <c r="S25" s="8">
        <f>IF(MONTH(DATE($B$2,9,1)-WEEKDAY(DATE($B$2,9,1))+1+9)=9,DATE($B$2,9,1)-WEEKDAY(DATE($B$2,9,1))+1+9,"")</f>
        <v/>
      </c>
      <c r="T25" s="8">
        <f>IF(MONTH(DATE($B$2,9,1)-WEEKDAY(DATE($B$2,9,1))+1+10)=9,DATE($B$2,9,1)-WEEKDAY(DATE($B$2,9,1))+1+10,"")</f>
        <v/>
      </c>
      <c r="U25" s="8">
        <f>IF(MONTH(DATE($B$2,9,1)-WEEKDAY(DATE($B$2,9,1))+1+11)=9,DATE($B$2,9,1)-WEEKDAY(DATE($B$2,9,1))+1+11,"")</f>
        <v/>
      </c>
      <c r="V25" s="8">
        <f>IF(MONTH(DATE($B$2,9,1)-WEEKDAY(DATE($B$2,9,1))+1+12)=9,DATE($B$2,9,1)-WEEKDAY(DATE($B$2,9,1))+1+12,"")</f>
        <v/>
      </c>
      <c r="W25" s="7">
        <f>IF(MONTH(DATE($B$2,9,1)-WEEKDAY(DATE($B$2,9,1))+1+13)=9,DATE($B$2,9,1)-WEEKDAY(DATE($B$2,9,1))+1+13,"")</f>
        <v/>
      </c>
    </row>
    <row r="26">
      <c r="A26" s="7">
        <f>IF(MONTH(DATE($B$2,7,1)-WEEKDAY(DATE($B$2,7,1))+1+14)=7,DATE($B$2,7,1)-WEEKDAY(DATE($B$2,7,1))+1+14,"")</f>
        <v/>
      </c>
      <c r="B26" s="8">
        <f>IF(MONTH(DATE($B$2,7,1)-WEEKDAY(DATE($B$2,7,1))+1+15)=7,DATE($B$2,7,1)-WEEKDAY(DATE($B$2,7,1))+1+15,"")</f>
        <v/>
      </c>
      <c r="C26" s="8">
        <f>IF(MONTH(DATE($B$2,7,1)-WEEKDAY(DATE($B$2,7,1))+1+16)=7,DATE($B$2,7,1)-WEEKDAY(DATE($B$2,7,1))+1+16,"")</f>
        <v/>
      </c>
      <c r="D26" s="8">
        <f>IF(MONTH(DATE($B$2,7,1)-WEEKDAY(DATE($B$2,7,1))+1+17)=7,DATE($B$2,7,1)-WEEKDAY(DATE($B$2,7,1))+1+17,"")</f>
        <v/>
      </c>
      <c r="E26" s="8">
        <f>IF(MONTH(DATE($B$2,7,1)-WEEKDAY(DATE($B$2,7,1))+1+18)=7,DATE($B$2,7,1)-WEEKDAY(DATE($B$2,7,1))+1+18,"")</f>
        <v/>
      </c>
      <c r="F26" s="8">
        <f>IF(MONTH(DATE($B$2,7,1)-WEEKDAY(DATE($B$2,7,1))+1+19)=7,DATE($B$2,7,1)-WEEKDAY(DATE($B$2,7,1))+1+19,"")</f>
        <v/>
      </c>
      <c r="G26" s="7">
        <f>IF(MONTH(DATE($B$2,7,1)-WEEKDAY(DATE($B$2,7,1))+1+20)=7,DATE($B$2,7,1)-WEEKDAY(DATE($B$2,7,1))+1+20,"")</f>
        <v/>
      </c>
      <c r="I26" s="7">
        <f>IF(MONTH(DATE($B$2,8,1)-WEEKDAY(DATE($B$2,8,1))+1+14)=8,DATE($B$2,8,1)-WEEKDAY(DATE($B$2,8,1))+1+14,"")</f>
        <v/>
      </c>
      <c r="J26" s="8">
        <f>IF(MONTH(DATE($B$2,8,1)-WEEKDAY(DATE($B$2,8,1))+1+15)=8,DATE($B$2,8,1)-WEEKDAY(DATE($B$2,8,1))+1+15,"")</f>
        <v/>
      </c>
      <c r="K26" s="8">
        <f>IF(MONTH(DATE($B$2,8,1)-WEEKDAY(DATE($B$2,8,1))+1+16)=8,DATE($B$2,8,1)-WEEKDAY(DATE($B$2,8,1))+1+16,"")</f>
        <v/>
      </c>
      <c r="L26" s="8">
        <f>IF(MONTH(DATE($B$2,8,1)-WEEKDAY(DATE($B$2,8,1))+1+17)=8,DATE($B$2,8,1)-WEEKDAY(DATE($B$2,8,1))+1+17,"")</f>
        <v/>
      </c>
      <c r="M26" s="8">
        <f>IF(MONTH(DATE($B$2,8,1)-WEEKDAY(DATE($B$2,8,1))+1+18)=8,DATE($B$2,8,1)-WEEKDAY(DATE($B$2,8,1))+1+18,"")</f>
        <v/>
      </c>
      <c r="N26" s="8">
        <f>IF(MONTH(DATE($B$2,8,1)-WEEKDAY(DATE($B$2,8,1))+1+19)=8,DATE($B$2,8,1)-WEEKDAY(DATE($B$2,8,1))+1+19,"")</f>
        <v/>
      </c>
      <c r="O26" s="7">
        <f>IF(MONTH(DATE($B$2,8,1)-WEEKDAY(DATE($B$2,8,1))+1+20)=8,DATE($B$2,8,1)-WEEKDAY(DATE($B$2,8,1))+1+20,"")</f>
        <v/>
      </c>
      <c r="Q26" s="7">
        <f>IF(MONTH(DATE($B$2,9,1)-WEEKDAY(DATE($B$2,9,1))+1+14)=9,DATE($B$2,9,1)-WEEKDAY(DATE($B$2,9,1))+1+14,"")</f>
        <v/>
      </c>
      <c r="R26" s="8">
        <f>IF(MONTH(DATE($B$2,9,1)-WEEKDAY(DATE($B$2,9,1))+1+15)=9,DATE($B$2,9,1)-WEEKDAY(DATE($B$2,9,1))+1+15,"")</f>
        <v/>
      </c>
      <c r="S26" s="8">
        <f>IF(MONTH(DATE($B$2,9,1)-WEEKDAY(DATE($B$2,9,1))+1+16)=9,DATE($B$2,9,1)-WEEKDAY(DATE($B$2,9,1))+1+16,"")</f>
        <v/>
      </c>
      <c r="T26" s="8">
        <f>IF(MONTH(DATE($B$2,9,1)-WEEKDAY(DATE($B$2,9,1))+1+17)=9,DATE($B$2,9,1)-WEEKDAY(DATE($B$2,9,1))+1+17,"")</f>
        <v/>
      </c>
      <c r="U26" s="8">
        <f>IF(MONTH(DATE($B$2,9,1)-WEEKDAY(DATE($B$2,9,1))+1+18)=9,DATE($B$2,9,1)-WEEKDAY(DATE($B$2,9,1))+1+18,"")</f>
        <v/>
      </c>
      <c r="V26" s="8">
        <f>IF(MONTH(DATE($B$2,9,1)-WEEKDAY(DATE($B$2,9,1))+1+19)=9,DATE($B$2,9,1)-WEEKDAY(DATE($B$2,9,1))+1+19,"")</f>
        <v/>
      </c>
      <c r="W26" s="7">
        <f>IF(MONTH(DATE($B$2,9,1)-WEEKDAY(DATE($B$2,9,1))+1+20)=9,DATE($B$2,9,1)-WEEKDAY(DATE($B$2,9,1))+1+20,"")</f>
        <v/>
      </c>
    </row>
    <row r="27">
      <c r="A27" s="7">
        <f>IF(MONTH(DATE($B$2,7,1)-WEEKDAY(DATE($B$2,7,1))+1+21)=7,DATE($B$2,7,1)-WEEKDAY(DATE($B$2,7,1))+1+21,"")</f>
        <v/>
      </c>
      <c r="B27" s="8">
        <f>IF(MONTH(DATE($B$2,7,1)-WEEKDAY(DATE($B$2,7,1))+1+22)=7,DATE($B$2,7,1)-WEEKDAY(DATE($B$2,7,1))+1+22,"")</f>
        <v/>
      </c>
      <c r="C27" s="8">
        <f>IF(MONTH(DATE($B$2,7,1)-WEEKDAY(DATE($B$2,7,1))+1+23)=7,DATE($B$2,7,1)-WEEKDAY(DATE($B$2,7,1))+1+23,"")</f>
        <v/>
      </c>
      <c r="D27" s="8">
        <f>IF(MONTH(DATE($B$2,7,1)-WEEKDAY(DATE($B$2,7,1))+1+24)=7,DATE($B$2,7,1)-WEEKDAY(DATE($B$2,7,1))+1+24,"")</f>
        <v/>
      </c>
      <c r="E27" s="8">
        <f>IF(MONTH(DATE($B$2,7,1)-WEEKDAY(DATE($B$2,7,1))+1+25)=7,DATE($B$2,7,1)-WEEKDAY(DATE($B$2,7,1))+1+25,"")</f>
        <v/>
      </c>
      <c r="F27" s="8">
        <f>IF(MONTH(DATE($B$2,7,1)-WEEKDAY(DATE($B$2,7,1))+1+26)=7,DATE($B$2,7,1)-WEEKDAY(DATE($B$2,7,1))+1+26,"")</f>
        <v/>
      </c>
      <c r="G27" s="7">
        <f>IF(MONTH(DATE($B$2,7,1)-WEEKDAY(DATE($B$2,7,1))+1+27)=7,DATE($B$2,7,1)-WEEKDAY(DATE($B$2,7,1))+1+27,"")</f>
        <v/>
      </c>
      <c r="I27" s="7">
        <f>IF(MONTH(DATE($B$2,8,1)-WEEKDAY(DATE($B$2,8,1))+1+21)=8,DATE($B$2,8,1)-WEEKDAY(DATE($B$2,8,1))+1+21,"")</f>
        <v/>
      </c>
      <c r="J27" s="8">
        <f>IF(MONTH(DATE($B$2,8,1)-WEEKDAY(DATE($B$2,8,1))+1+22)=8,DATE($B$2,8,1)-WEEKDAY(DATE($B$2,8,1))+1+22,"")</f>
        <v/>
      </c>
      <c r="K27" s="8">
        <f>IF(MONTH(DATE($B$2,8,1)-WEEKDAY(DATE($B$2,8,1))+1+23)=8,DATE($B$2,8,1)-WEEKDAY(DATE($B$2,8,1))+1+23,"")</f>
        <v/>
      </c>
      <c r="L27" s="8">
        <f>IF(MONTH(DATE($B$2,8,1)-WEEKDAY(DATE($B$2,8,1))+1+24)=8,DATE($B$2,8,1)-WEEKDAY(DATE($B$2,8,1))+1+24,"")</f>
        <v/>
      </c>
      <c r="M27" s="8">
        <f>IF(MONTH(DATE($B$2,8,1)-WEEKDAY(DATE($B$2,8,1))+1+25)=8,DATE($B$2,8,1)-WEEKDAY(DATE($B$2,8,1))+1+25,"")</f>
        <v/>
      </c>
      <c r="N27" s="8">
        <f>IF(MONTH(DATE($B$2,8,1)-WEEKDAY(DATE($B$2,8,1))+1+26)=8,DATE($B$2,8,1)-WEEKDAY(DATE($B$2,8,1))+1+26,"")</f>
        <v/>
      </c>
      <c r="O27" s="7">
        <f>IF(MONTH(DATE($B$2,8,1)-WEEKDAY(DATE($B$2,8,1))+1+27)=8,DATE($B$2,8,1)-WEEKDAY(DATE($B$2,8,1))+1+27,"")</f>
        <v/>
      </c>
      <c r="Q27" s="7">
        <f>IF(MONTH(DATE($B$2,9,1)-WEEKDAY(DATE($B$2,9,1))+1+21)=9,DATE($B$2,9,1)-WEEKDAY(DATE($B$2,9,1))+1+21,"")</f>
        <v/>
      </c>
      <c r="R27" s="8">
        <f>IF(MONTH(DATE($B$2,9,1)-WEEKDAY(DATE($B$2,9,1))+1+22)=9,DATE($B$2,9,1)-WEEKDAY(DATE($B$2,9,1))+1+22,"")</f>
        <v/>
      </c>
      <c r="S27" s="8">
        <f>IF(MONTH(DATE($B$2,9,1)-WEEKDAY(DATE($B$2,9,1))+1+23)=9,DATE($B$2,9,1)-WEEKDAY(DATE($B$2,9,1))+1+23,"")</f>
        <v/>
      </c>
      <c r="T27" s="8">
        <f>IF(MONTH(DATE($B$2,9,1)-WEEKDAY(DATE($B$2,9,1))+1+24)=9,DATE($B$2,9,1)-WEEKDAY(DATE($B$2,9,1))+1+24,"")</f>
        <v/>
      </c>
      <c r="U27" s="8">
        <f>IF(MONTH(DATE($B$2,9,1)-WEEKDAY(DATE($B$2,9,1))+1+25)=9,DATE($B$2,9,1)-WEEKDAY(DATE($B$2,9,1))+1+25,"")</f>
        <v/>
      </c>
      <c r="V27" s="8">
        <f>IF(MONTH(DATE($B$2,9,1)-WEEKDAY(DATE($B$2,9,1))+1+26)=9,DATE($B$2,9,1)-WEEKDAY(DATE($B$2,9,1))+1+26,"")</f>
        <v/>
      </c>
      <c r="W27" s="7">
        <f>IF(MONTH(DATE($B$2,9,1)-WEEKDAY(DATE($B$2,9,1))+1+27)=9,DATE($B$2,9,1)-WEEKDAY(DATE($B$2,9,1))+1+27,"")</f>
        <v/>
      </c>
    </row>
    <row r="28">
      <c r="A28" s="7">
        <f>IF(MONTH(DATE($B$2,7,1)-WEEKDAY(DATE($B$2,7,1))+1+28)=7,DATE($B$2,7,1)-WEEKDAY(DATE($B$2,7,1))+1+28,"")</f>
        <v/>
      </c>
      <c r="B28" s="8">
        <f>IF(MONTH(DATE($B$2,7,1)-WEEKDAY(DATE($B$2,7,1))+1+29)=7,DATE($B$2,7,1)-WEEKDAY(DATE($B$2,7,1))+1+29,"")</f>
        <v/>
      </c>
      <c r="C28" s="8">
        <f>IF(MONTH(DATE($B$2,7,1)-WEEKDAY(DATE($B$2,7,1))+1+30)=7,DATE($B$2,7,1)-WEEKDAY(DATE($B$2,7,1))+1+30,"")</f>
        <v/>
      </c>
      <c r="D28" s="8">
        <f>IF(MONTH(DATE($B$2,7,1)-WEEKDAY(DATE($B$2,7,1))+1+31)=7,DATE($B$2,7,1)-WEEKDAY(DATE($B$2,7,1))+1+31,"")</f>
        <v/>
      </c>
      <c r="E28" s="8">
        <f>IF(MONTH(DATE($B$2,7,1)-WEEKDAY(DATE($B$2,7,1))+1+32)=7,DATE($B$2,7,1)-WEEKDAY(DATE($B$2,7,1))+1+32,"")</f>
        <v/>
      </c>
      <c r="F28" s="8">
        <f>IF(MONTH(DATE($B$2,7,1)-WEEKDAY(DATE($B$2,7,1))+1+33)=7,DATE($B$2,7,1)-WEEKDAY(DATE($B$2,7,1))+1+33,"")</f>
        <v/>
      </c>
      <c r="G28" s="7">
        <f>IF(MONTH(DATE($B$2,7,1)-WEEKDAY(DATE($B$2,7,1))+1+34)=7,DATE($B$2,7,1)-WEEKDAY(DATE($B$2,7,1))+1+34,"")</f>
        <v/>
      </c>
      <c r="I28" s="7">
        <f>IF(MONTH(DATE($B$2,8,1)-WEEKDAY(DATE($B$2,8,1))+1+28)=8,DATE($B$2,8,1)-WEEKDAY(DATE($B$2,8,1))+1+28,"")</f>
        <v/>
      </c>
      <c r="J28" s="8">
        <f>IF(MONTH(DATE($B$2,8,1)-WEEKDAY(DATE($B$2,8,1))+1+29)=8,DATE($B$2,8,1)-WEEKDAY(DATE($B$2,8,1))+1+29,"")</f>
        <v/>
      </c>
      <c r="K28" s="8">
        <f>IF(MONTH(DATE($B$2,8,1)-WEEKDAY(DATE($B$2,8,1))+1+30)=8,DATE($B$2,8,1)-WEEKDAY(DATE($B$2,8,1))+1+30,"")</f>
        <v/>
      </c>
      <c r="L28" s="8">
        <f>IF(MONTH(DATE($B$2,8,1)-WEEKDAY(DATE($B$2,8,1))+1+31)=8,DATE($B$2,8,1)-WEEKDAY(DATE($B$2,8,1))+1+31,"")</f>
        <v/>
      </c>
      <c r="M28" s="8">
        <f>IF(MONTH(DATE($B$2,8,1)-WEEKDAY(DATE($B$2,8,1))+1+32)=8,DATE($B$2,8,1)-WEEKDAY(DATE($B$2,8,1))+1+32,"")</f>
        <v/>
      </c>
      <c r="N28" s="8">
        <f>IF(MONTH(DATE($B$2,8,1)-WEEKDAY(DATE($B$2,8,1))+1+33)=8,DATE($B$2,8,1)-WEEKDAY(DATE($B$2,8,1))+1+33,"")</f>
        <v/>
      </c>
      <c r="O28" s="7">
        <f>IF(MONTH(DATE($B$2,8,1)-WEEKDAY(DATE($B$2,8,1))+1+34)=8,DATE($B$2,8,1)-WEEKDAY(DATE($B$2,8,1))+1+34,"")</f>
        <v/>
      </c>
      <c r="Q28" s="7">
        <f>IF(MONTH(DATE($B$2,9,1)-WEEKDAY(DATE($B$2,9,1))+1+28)=9,DATE($B$2,9,1)-WEEKDAY(DATE($B$2,9,1))+1+28,"")</f>
        <v/>
      </c>
      <c r="R28" s="8">
        <f>IF(MONTH(DATE($B$2,9,1)-WEEKDAY(DATE($B$2,9,1))+1+29)=9,DATE($B$2,9,1)-WEEKDAY(DATE($B$2,9,1))+1+29,"")</f>
        <v/>
      </c>
      <c r="S28" s="8">
        <f>IF(MONTH(DATE($B$2,9,1)-WEEKDAY(DATE($B$2,9,1))+1+30)=9,DATE($B$2,9,1)-WEEKDAY(DATE($B$2,9,1))+1+30,"")</f>
        <v/>
      </c>
      <c r="T28" s="8">
        <f>IF(MONTH(DATE($B$2,9,1)-WEEKDAY(DATE($B$2,9,1))+1+31)=9,DATE($B$2,9,1)-WEEKDAY(DATE($B$2,9,1))+1+31,"")</f>
        <v/>
      </c>
      <c r="U28" s="8">
        <f>IF(MONTH(DATE($B$2,9,1)-WEEKDAY(DATE($B$2,9,1))+1+32)=9,DATE($B$2,9,1)-WEEKDAY(DATE($B$2,9,1))+1+32,"")</f>
        <v/>
      </c>
      <c r="V28" s="8">
        <f>IF(MONTH(DATE($B$2,9,1)-WEEKDAY(DATE($B$2,9,1))+1+33)=9,DATE($B$2,9,1)-WEEKDAY(DATE($B$2,9,1))+1+33,"")</f>
        <v/>
      </c>
      <c r="W28" s="7">
        <f>IF(MONTH(DATE($B$2,9,1)-WEEKDAY(DATE($B$2,9,1))+1+34)=9,DATE($B$2,9,1)-WEEKDAY(DATE($B$2,9,1))+1+34,"")</f>
        <v/>
      </c>
    </row>
    <row r="29">
      <c r="A29" s="7">
        <f>IF(MONTH(DATE($B$2,7,1)-WEEKDAY(DATE($B$2,7,1))+1+35)=7,DATE($B$2,7,1)-WEEKDAY(DATE($B$2,7,1))+1+35,"")</f>
        <v/>
      </c>
      <c r="B29" s="8">
        <f>IF(MONTH(DATE($B$2,7,1)-WEEKDAY(DATE($B$2,7,1))+1+36)=7,DATE($B$2,7,1)-WEEKDAY(DATE($B$2,7,1))+1+36,"")</f>
        <v/>
      </c>
      <c r="C29" s="8">
        <f>IF(MONTH(DATE($B$2,7,1)-WEEKDAY(DATE($B$2,7,1))+1+37)=7,DATE($B$2,7,1)-WEEKDAY(DATE($B$2,7,1))+1+37,"")</f>
        <v/>
      </c>
      <c r="D29" s="8">
        <f>IF(MONTH(DATE($B$2,7,1)-WEEKDAY(DATE($B$2,7,1))+1+38)=7,DATE($B$2,7,1)-WEEKDAY(DATE($B$2,7,1))+1+38,"")</f>
        <v/>
      </c>
      <c r="E29" s="8">
        <f>IF(MONTH(DATE($B$2,7,1)-WEEKDAY(DATE($B$2,7,1))+1+39)=7,DATE($B$2,7,1)-WEEKDAY(DATE($B$2,7,1))+1+39,"")</f>
        <v/>
      </c>
      <c r="F29" s="8">
        <f>IF(MONTH(DATE($B$2,7,1)-WEEKDAY(DATE($B$2,7,1))+1+40)=7,DATE($B$2,7,1)-WEEKDAY(DATE($B$2,7,1))+1+40,"")</f>
        <v/>
      </c>
      <c r="G29" s="7">
        <f>IF(MONTH(DATE($B$2,7,1)-WEEKDAY(DATE($B$2,7,1))+1+41)=7,DATE($B$2,7,1)-WEEKDAY(DATE($B$2,7,1))+1+41,"")</f>
        <v/>
      </c>
      <c r="I29" s="7">
        <f>IF(MONTH(DATE($B$2,8,1)-WEEKDAY(DATE($B$2,8,1))+1+35)=8,DATE($B$2,8,1)-WEEKDAY(DATE($B$2,8,1))+1+35,"")</f>
        <v/>
      </c>
      <c r="J29" s="8">
        <f>IF(MONTH(DATE($B$2,8,1)-WEEKDAY(DATE($B$2,8,1))+1+36)=8,DATE($B$2,8,1)-WEEKDAY(DATE($B$2,8,1))+1+36,"")</f>
        <v/>
      </c>
      <c r="K29" s="8">
        <f>IF(MONTH(DATE($B$2,8,1)-WEEKDAY(DATE($B$2,8,1))+1+37)=8,DATE($B$2,8,1)-WEEKDAY(DATE($B$2,8,1))+1+37,"")</f>
        <v/>
      </c>
      <c r="L29" s="8">
        <f>IF(MONTH(DATE($B$2,8,1)-WEEKDAY(DATE($B$2,8,1))+1+38)=8,DATE($B$2,8,1)-WEEKDAY(DATE($B$2,8,1))+1+38,"")</f>
        <v/>
      </c>
      <c r="M29" s="8">
        <f>IF(MONTH(DATE($B$2,8,1)-WEEKDAY(DATE($B$2,8,1))+1+39)=8,DATE($B$2,8,1)-WEEKDAY(DATE($B$2,8,1))+1+39,"")</f>
        <v/>
      </c>
      <c r="N29" s="8">
        <f>IF(MONTH(DATE($B$2,8,1)-WEEKDAY(DATE($B$2,8,1))+1+40)=8,DATE($B$2,8,1)-WEEKDAY(DATE($B$2,8,1))+1+40,"")</f>
        <v/>
      </c>
      <c r="O29" s="7">
        <f>IF(MONTH(DATE($B$2,8,1)-WEEKDAY(DATE($B$2,8,1))+1+41)=8,DATE($B$2,8,1)-WEEKDAY(DATE($B$2,8,1))+1+41,"")</f>
        <v/>
      </c>
      <c r="Q29" s="7">
        <f>IF(MONTH(DATE($B$2,9,1)-WEEKDAY(DATE($B$2,9,1))+1+35)=9,DATE($B$2,9,1)-WEEKDAY(DATE($B$2,9,1))+1+35,"")</f>
        <v/>
      </c>
      <c r="R29" s="8">
        <f>IF(MONTH(DATE($B$2,9,1)-WEEKDAY(DATE($B$2,9,1))+1+36)=9,DATE($B$2,9,1)-WEEKDAY(DATE($B$2,9,1))+1+36,"")</f>
        <v/>
      </c>
      <c r="S29" s="8">
        <f>IF(MONTH(DATE($B$2,9,1)-WEEKDAY(DATE($B$2,9,1))+1+37)=9,DATE($B$2,9,1)-WEEKDAY(DATE($B$2,9,1))+1+37,"")</f>
        <v/>
      </c>
      <c r="T29" s="8">
        <f>IF(MONTH(DATE($B$2,9,1)-WEEKDAY(DATE($B$2,9,1))+1+38)=9,DATE($B$2,9,1)-WEEKDAY(DATE($B$2,9,1))+1+38,"")</f>
        <v/>
      </c>
      <c r="U29" s="8">
        <f>IF(MONTH(DATE($B$2,9,1)-WEEKDAY(DATE($B$2,9,1))+1+39)=9,DATE($B$2,9,1)-WEEKDAY(DATE($B$2,9,1))+1+39,"")</f>
        <v/>
      </c>
      <c r="V29" s="8">
        <f>IF(MONTH(DATE($B$2,9,1)-WEEKDAY(DATE($B$2,9,1))+1+40)=9,DATE($B$2,9,1)-WEEKDAY(DATE($B$2,9,1))+1+40,"")</f>
        <v/>
      </c>
      <c r="W29" s="7">
        <f>IF(MONTH(DATE($B$2,9,1)-WEEKDAY(DATE($B$2,9,1))+1+41)=9,DATE($B$2,9,1)-WEEKDAY(DATE($B$2,9,1))+1+41,"")</f>
        <v/>
      </c>
    </row>
    <row r="31">
      <c r="A31" s="5" t="inlineStr">
        <is>
          <t>October</t>
        </is>
      </c>
      <c r="I31" s="5" t="inlineStr">
        <is>
          <t>November</t>
        </is>
      </c>
      <c r="Q31" s="5" t="inlineStr">
        <is>
          <t>December</t>
        </is>
      </c>
    </row>
    <row r="32">
      <c r="A32" s="6" t="inlineStr">
        <is>
          <t>S</t>
        </is>
      </c>
      <c r="B32" s="6" t="inlineStr">
        <is>
          <t>M</t>
        </is>
      </c>
      <c r="C32" s="6" t="inlineStr">
        <is>
          <t>T</t>
        </is>
      </c>
      <c r="D32" s="6" t="inlineStr">
        <is>
          <t>W</t>
        </is>
      </c>
      <c r="E32" s="6" t="inlineStr">
        <is>
          <t>T</t>
        </is>
      </c>
      <c r="F32" s="6" t="inlineStr">
        <is>
          <t>F</t>
        </is>
      </c>
      <c r="G32" s="6" t="inlineStr">
        <is>
          <t>S</t>
        </is>
      </c>
      <c r="I32" s="6" t="inlineStr">
        <is>
          <t>S</t>
        </is>
      </c>
      <c r="J32" s="6" t="inlineStr">
        <is>
          <t>M</t>
        </is>
      </c>
      <c r="K32" s="6" t="inlineStr">
        <is>
          <t>T</t>
        </is>
      </c>
      <c r="L32" s="6" t="inlineStr">
        <is>
          <t>W</t>
        </is>
      </c>
      <c r="M32" s="6" t="inlineStr">
        <is>
          <t>T</t>
        </is>
      </c>
      <c r="N32" s="6" t="inlineStr">
        <is>
          <t>F</t>
        </is>
      </c>
      <c r="O32" s="6" t="inlineStr">
        <is>
          <t>S</t>
        </is>
      </c>
      <c r="Q32" s="6" t="inlineStr">
        <is>
          <t>S</t>
        </is>
      </c>
      <c r="R32" s="6" t="inlineStr">
        <is>
          <t>M</t>
        </is>
      </c>
      <c r="S32" s="6" t="inlineStr">
        <is>
          <t>T</t>
        </is>
      </c>
      <c r="T32" s="6" t="inlineStr">
        <is>
          <t>W</t>
        </is>
      </c>
      <c r="U32" s="6" t="inlineStr">
        <is>
          <t>T</t>
        </is>
      </c>
      <c r="V32" s="6" t="inlineStr">
        <is>
          <t>F</t>
        </is>
      </c>
      <c r="W32" s="6" t="inlineStr">
        <is>
          <t>S</t>
        </is>
      </c>
    </row>
    <row r="33">
      <c r="A33" s="7">
        <f>IF(MONTH(DATE($B$2,10,1)-WEEKDAY(DATE($B$2,10,1))+1+0)=10,DATE($B$2,10,1)-WEEKDAY(DATE($B$2,10,1))+1+0,"")</f>
        <v/>
      </c>
      <c r="B33" s="8">
        <f>IF(MONTH(DATE($B$2,10,1)-WEEKDAY(DATE($B$2,10,1))+1+1)=10,DATE($B$2,10,1)-WEEKDAY(DATE($B$2,10,1))+1+1,"")</f>
        <v/>
      </c>
      <c r="C33" s="8">
        <f>IF(MONTH(DATE($B$2,10,1)-WEEKDAY(DATE($B$2,10,1))+1+2)=10,DATE($B$2,10,1)-WEEKDAY(DATE($B$2,10,1))+1+2,"")</f>
        <v/>
      </c>
      <c r="D33" s="8">
        <f>IF(MONTH(DATE($B$2,10,1)-WEEKDAY(DATE($B$2,10,1))+1+3)=10,DATE($B$2,10,1)-WEEKDAY(DATE($B$2,10,1))+1+3,"")</f>
        <v/>
      </c>
      <c r="E33" s="8">
        <f>IF(MONTH(DATE($B$2,10,1)-WEEKDAY(DATE($B$2,10,1))+1+4)=10,DATE($B$2,10,1)-WEEKDAY(DATE($B$2,10,1))+1+4,"")</f>
        <v/>
      </c>
      <c r="F33" s="8">
        <f>IF(MONTH(DATE($B$2,10,1)-WEEKDAY(DATE($B$2,10,1))+1+5)=10,DATE($B$2,10,1)-WEEKDAY(DATE($B$2,10,1))+1+5,"")</f>
        <v/>
      </c>
      <c r="G33" s="7">
        <f>IF(MONTH(DATE($B$2,10,1)-WEEKDAY(DATE($B$2,10,1))+1+6)=10,DATE($B$2,10,1)-WEEKDAY(DATE($B$2,10,1))+1+6,"")</f>
        <v/>
      </c>
      <c r="I33" s="7">
        <f>IF(MONTH(DATE($B$2,11,1)-WEEKDAY(DATE($B$2,11,1))+1+0)=11,DATE($B$2,11,1)-WEEKDAY(DATE($B$2,11,1))+1+0,"")</f>
        <v/>
      </c>
      <c r="J33" s="8">
        <f>IF(MONTH(DATE($B$2,11,1)-WEEKDAY(DATE($B$2,11,1))+1+1)=11,DATE($B$2,11,1)-WEEKDAY(DATE($B$2,11,1))+1+1,"")</f>
        <v/>
      </c>
      <c r="K33" s="8">
        <f>IF(MONTH(DATE($B$2,11,1)-WEEKDAY(DATE($B$2,11,1))+1+2)=11,DATE($B$2,11,1)-WEEKDAY(DATE($B$2,11,1))+1+2,"")</f>
        <v/>
      </c>
      <c r="L33" s="8">
        <f>IF(MONTH(DATE($B$2,11,1)-WEEKDAY(DATE($B$2,11,1))+1+3)=11,DATE($B$2,11,1)-WEEKDAY(DATE($B$2,11,1))+1+3,"")</f>
        <v/>
      </c>
      <c r="M33" s="8">
        <f>IF(MONTH(DATE($B$2,11,1)-WEEKDAY(DATE($B$2,11,1))+1+4)=11,DATE($B$2,11,1)-WEEKDAY(DATE($B$2,11,1))+1+4,"")</f>
        <v/>
      </c>
      <c r="N33" s="8">
        <f>IF(MONTH(DATE($B$2,11,1)-WEEKDAY(DATE($B$2,11,1))+1+5)=11,DATE($B$2,11,1)-WEEKDAY(DATE($B$2,11,1))+1+5,"")</f>
        <v/>
      </c>
      <c r="O33" s="7">
        <f>IF(MONTH(DATE($B$2,11,1)-WEEKDAY(DATE($B$2,11,1))+1+6)=11,DATE($B$2,11,1)-WEEKDAY(DATE($B$2,11,1))+1+6,"")</f>
        <v/>
      </c>
      <c r="Q33" s="7">
        <f>IF(MONTH(DATE($B$2,12,1)-WEEKDAY(DATE($B$2,12,1))+1+0)=12,DATE($B$2,12,1)-WEEKDAY(DATE($B$2,12,1))+1+0,"")</f>
        <v/>
      </c>
      <c r="R33" s="8">
        <f>IF(MONTH(DATE($B$2,12,1)-WEEKDAY(DATE($B$2,12,1))+1+1)=12,DATE($B$2,12,1)-WEEKDAY(DATE($B$2,12,1))+1+1,"")</f>
        <v/>
      </c>
      <c r="S33" s="8">
        <f>IF(MONTH(DATE($B$2,12,1)-WEEKDAY(DATE($B$2,12,1))+1+2)=12,DATE($B$2,12,1)-WEEKDAY(DATE($B$2,12,1))+1+2,"")</f>
        <v/>
      </c>
      <c r="T33" s="8">
        <f>IF(MONTH(DATE($B$2,12,1)-WEEKDAY(DATE($B$2,12,1))+1+3)=12,DATE($B$2,12,1)-WEEKDAY(DATE($B$2,12,1))+1+3,"")</f>
        <v/>
      </c>
      <c r="U33" s="8">
        <f>IF(MONTH(DATE($B$2,12,1)-WEEKDAY(DATE($B$2,12,1))+1+4)=12,DATE($B$2,12,1)-WEEKDAY(DATE($B$2,12,1))+1+4,"")</f>
        <v/>
      </c>
      <c r="V33" s="8">
        <f>IF(MONTH(DATE($B$2,12,1)-WEEKDAY(DATE($B$2,12,1))+1+5)=12,DATE($B$2,12,1)-WEEKDAY(DATE($B$2,12,1))+1+5,"")</f>
        <v/>
      </c>
      <c r="W33" s="7">
        <f>IF(MONTH(DATE($B$2,12,1)-WEEKDAY(DATE($B$2,12,1))+1+6)=12,DATE($B$2,12,1)-WEEKDAY(DATE($B$2,12,1))+1+6,"")</f>
        <v/>
      </c>
    </row>
    <row r="34">
      <c r="A34" s="7">
        <f>IF(MONTH(DATE($B$2,10,1)-WEEKDAY(DATE($B$2,10,1))+1+7)=10,DATE($B$2,10,1)-WEEKDAY(DATE($B$2,10,1))+1+7,"")</f>
        <v/>
      </c>
      <c r="B34" s="8">
        <f>IF(MONTH(DATE($B$2,10,1)-WEEKDAY(DATE($B$2,10,1))+1+8)=10,DATE($B$2,10,1)-WEEKDAY(DATE($B$2,10,1))+1+8,"")</f>
        <v/>
      </c>
      <c r="C34" s="8">
        <f>IF(MONTH(DATE($B$2,10,1)-WEEKDAY(DATE($B$2,10,1))+1+9)=10,DATE($B$2,10,1)-WEEKDAY(DATE($B$2,10,1))+1+9,"")</f>
        <v/>
      </c>
      <c r="D34" s="8">
        <f>IF(MONTH(DATE($B$2,10,1)-WEEKDAY(DATE($B$2,10,1))+1+10)=10,DATE($B$2,10,1)-WEEKDAY(DATE($B$2,10,1))+1+10,"")</f>
        <v/>
      </c>
      <c r="E34" s="8">
        <f>IF(MONTH(DATE($B$2,10,1)-WEEKDAY(DATE($B$2,10,1))+1+11)=10,DATE($B$2,10,1)-WEEKDAY(DATE($B$2,10,1))+1+11,"")</f>
        <v/>
      </c>
      <c r="F34" s="8">
        <f>IF(MONTH(DATE($B$2,10,1)-WEEKDAY(DATE($B$2,10,1))+1+12)=10,DATE($B$2,10,1)-WEEKDAY(DATE($B$2,10,1))+1+12,"")</f>
        <v/>
      </c>
      <c r="G34" s="7">
        <f>IF(MONTH(DATE($B$2,10,1)-WEEKDAY(DATE($B$2,10,1))+1+13)=10,DATE($B$2,10,1)-WEEKDAY(DATE($B$2,10,1))+1+13,"")</f>
        <v/>
      </c>
      <c r="I34" s="7">
        <f>IF(MONTH(DATE($B$2,11,1)-WEEKDAY(DATE($B$2,11,1))+1+7)=11,DATE($B$2,11,1)-WEEKDAY(DATE($B$2,11,1))+1+7,"")</f>
        <v/>
      </c>
      <c r="J34" s="8">
        <f>IF(MONTH(DATE($B$2,11,1)-WEEKDAY(DATE($B$2,11,1))+1+8)=11,DATE($B$2,11,1)-WEEKDAY(DATE($B$2,11,1))+1+8,"")</f>
        <v/>
      </c>
      <c r="K34" s="8">
        <f>IF(MONTH(DATE($B$2,11,1)-WEEKDAY(DATE($B$2,11,1))+1+9)=11,DATE($B$2,11,1)-WEEKDAY(DATE($B$2,11,1))+1+9,"")</f>
        <v/>
      </c>
      <c r="L34" s="8">
        <f>IF(MONTH(DATE($B$2,11,1)-WEEKDAY(DATE($B$2,11,1))+1+10)=11,DATE($B$2,11,1)-WEEKDAY(DATE($B$2,11,1))+1+10,"")</f>
        <v/>
      </c>
      <c r="M34" s="8">
        <f>IF(MONTH(DATE($B$2,11,1)-WEEKDAY(DATE($B$2,11,1))+1+11)=11,DATE($B$2,11,1)-WEEKDAY(DATE($B$2,11,1))+1+11,"")</f>
        <v/>
      </c>
      <c r="N34" s="8">
        <f>IF(MONTH(DATE($B$2,11,1)-WEEKDAY(DATE($B$2,11,1))+1+12)=11,DATE($B$2,11,1)-WEEKDAY(DATE($B$2,11,1))+1+12,"")</f>
        <v/>
      </c>
      <c r="O34" s="7">
        <f>IF(MONTH(DATE($B$2,11,1)-WEEKDAY(DATE($B$2,11,1))+1+13)=11,DATE($B$2,11,1)-WEEKDAY(DATE($B$2,11,1))+1+13,"")</f>
        <v/>
      </c>
      <c r="Q34" s="7">
        <f>IF(MONTH(DATE($B$2,12,1)-WEEKDAY(DATE($B$2,12,1))+1+7)=12,DATE($B$2,12,1)-WEEKDAY(DATE($B$2,12,1))+1+7,"")</f>
        <v/>
      </c>
      <c r="R34" s="8">
        <f>IF(MONTH(DATE($B$2,12,1)-WEEKDAY(DATE($B$2,12,1))+1+8)=12,DATE($B$2,12,1)-WEEKDAY(DATE($B$2,12,1))+1+8,"")</f>
        <v/>
      </c>
      <c r="S34" s="8">
        <f>IF(MONTH(DATE($B$2,12,1)-WEEKDAY(DATE($B$2,12,1))+1+9)=12,DATE($B$2,12,1)-WEEKDAY(DATE($B$2,12,1))+1+9,"")</f>
        <v/>
      </c>
      <c r="T34" s="8">
        <f>IF(MONTH(DATE($B$2,12,1)-WEEKDAY(DATE($B$2,12,1))+1+10)=12,DATE($B$2,12,1)-WEEKDAY(DATE($B$2,12,1))+1+10,"")</f>
        <v/>
      </c>
      <c r="U34" s="8">
        <f>IF(MONTH(DATE($B$2,12,1)-WEEKDAY(DATE($B$2,12,1))+1+11)=12,DATE($B$2,12,1)-WEEKDAY(DATE($B$2,12,1))+1+11,"")</f>
        <v/>
      </c>
      <c r="V34" s="8">
        <f>IF(MONTH(DATE($B$2,12,1)-WEEKDAY(DATE($B$2,12,1))+1+12)=12,DATE($B$2,12,1)-WEEKDAY(DATE($B$2,12,1))+1+12,"")</f>
        <v/>
      </c>
      <c r="W34" s="7">
        <f>IF(MONTH(DATE($B$2,12,1)-WEEKDAY(DATE($B$2,12,1))+1+13)=12,DATE($B$2,12,1)-WEEKDAY(DATE($B$2,12,1))+1+13,"")</f>
        <v/>
      </c>
    </row>
    <row r="35">
      <c r="A35" s="7">
        <f>IF(MONTH(DATE($B$2,10,1)-WEEKDAY(DATE($B$2,10,1))+1+14)=10,DATE($B$2,10,1)-WEEKDAY(DATE($B$2,10,1))+1+14,"")</f>
        <v/>
      </c>
      <c r="B35" s="8">
        <f>IF(MONTH(DATE($B$2,10,1)-WEEKDAY(DATE($B$2,10,1))+1+15)=10,DATE($B$2,10,1)-WEEKDAY(DATE($B$2,10,1))+1+15,"")</f>
        <v/>
      </c>
      <c r="C35" s="8">
        <f>IF(MONTH(DATE($B$2,10,1)-WEEKDAY(DATE($B$2,10,1))+1+16)=10,DATE($B$2,10,1)-WEEKDAY(DATE($B$2,10,1))+1+16,"")</f>
        <v/>
      </c>
      <c r="D35" s="8">
        <f>IF(MONTH(DATE($B$2,10,1)-WEEKDAY(DATE($B$2,10,1))+1+17)=10,DATE($B$2,10,1)-WEEKDAY(DATE($B$2,10,1))+1+17,"")</f>
        <v/>
      </c>
      <c r="E35" s="8">
        <f>IF(MONTH(DATE($B$2,10,1)-WEEKDAY(DATE($B$2,10,1))+1+18)=10,DATE($B$2,10,1)-WEEKDAY(DATE($B$2,10,1))+1+18,"")</f>
        <v/>
      </c>
      <c r="F35" s="8">
        <f>IF(MONTH(DATE($B$2,10,1)-WEEKDAY(DATE($B$2,10,1))+1+19)=10,DATE($B$2,10,1)-WEEKDAY(DATE($B$2,10,1))+1+19,"")</f>
        <v/>
      </c>
      <c r="G35" s="7">
        <f>IF(MONTH(DATE($B$2,10,1)-WEEKDAY(DATE($B$2,10,1))+1+20)=10,DATE($B$2,10,1)-WEEKDAY(DATE($B$2,10,1))+1+20,"")</f>
        <v/>
      </c>
      <c r="I35" s="7">
        <f>IF(MONTH(DATE($B$2,11,1)-WEEKDAY(DATE($B$2,11,1))+1+14)=11,DATE($B$2,11,1)-WEEKDAY(DATE($B$2,11,1))+1+14,"")</f>
        <v/>
      </c>
      <c r="J35" s="8">
        <f>IF(MONTH(DATE($B$2,11,1)-WEEKDAY(DATE($B$2,11,1))+1+15)=11,DATE($B$2,11,1)-WEEKDAY(DATE($B$2,11,1))+1+15,"")</f>
        <v/>
      </c>
      <c r="K35" s="8">
        <f>IF(MONTH(DATE($B$2,11,1)-WEEKDAY(DATE($B$2,11,1))+1+16)=11,DATE($B$2,11,1)-WEEKDAY(DATE($B$2,11,1))+1+16,"")</f>
        <v/>
      </c>
      <c r="L35" s="8">
        <f>IF(MONTH(DATE($B$2,11,1)-WEEKDAY(DATE($B$2,11,1))+1+17)=11,DATE($B$2,11,1)-WEEKDAY(DATE($B$2,11,1))+1+17,"")</f>
        <v/>
      </c>
      <c r="M35" s="8">
        <f>IF(MONTH(DATE($B$2,11,1)-WEEKDAY(DATE($B$2,11,1))+1+18)=11,DATE($B$2,11,1)-WEEKDAY(DATE($B$2,11,1))+1+18,"")</f>
        <v/>
      </c>
      <c r="N35" s="8">
        <f>IF(MONTH(DATE($B$2,11,1)-WEEKDAY(DATE($B$2,11,1))+1+19)=11,DATE($B$2,11,1)-WEEKDAY(DATE($B$2,11,1))+1+19,"")</f>
        <v/>
      </c>
      <c r="O35" s="7">
        <f>IF(MONTH(DATE($B$2,11,1)-WEEKDAY(DATE($B$2,11,1))+1+20)=11,DATE($B$2,11,1)-WEEKDAY(DATE($B$2,11,1))+1+20,"")</f>
        <v/>
      </c>
      <c r="Q35" s="7">
        <f>IF(MONTH(DATE($B$2,12,1)-WEEKDAY(DATE($B$2,12,1))+1+14)=12,DATE($B$2,12,1)-WEEKDAY(DATE($B$2,12,1))+1+14,"")</f>
        <v/>
      </c>
      <c r="R35" s="8">
        <f>IF(MONTH(DATE($B$2,12,1)-WEEKDAY(DATE($B$2,12,1))+1+15)=12,DATE($B$2,12,1)-WEEKDAY(DATE($B$2,12,1))+1+15,"")</f>
        <v/>
      </c>
      <c r="S35" s="8">
        <f>IF(MONTH(DATE($B$2,12,1)-WEEKDAY(DATE($B$2,12,1))+1+16)=12,DATE($B$2,12,1)-WEEKDAY(DATE($B$2,12,1))+1+16,"")</f>
        <v/>
      </c>
      <c r="T35" s="8">
        <f>IF(MONTH(DATE($B$2,12,1)-WEEKDAY(DATE($B$2,12,1))+1+17)=12,DATE($B$2,12,1)-WEEKDAY(DATE($B$2,12,1))+1+17,"")</f>
        <v/>
      </c>
      <c r="U35" s="8">
        <f>IF(MONTH(DATE($B$2,12,1)-WEEKDAY(DATE($B$2,12,1))+1+18)=12,DATE($B$2,12,1)-WEEKDAY(DATE($B$2,12,1))+1+18,"")</f>
        <v/>
      </c>
      <c r="V35" s="8">
        <f>IF(MONTH(DATE($B$2,12,1)-WEEKDAY(DATE($B$2,12,1))+1+19)=12,DATE($B$2,12,1)-WEEKDAY(DATE($B$2,12,1))+1+19,"")</f>
        <v/>
      </c>
      <c r="W35" s="7">
        <f>IF(MONTH(DATE($B$2,12,1)-WEEKDAY(DATE($B$2,12,1))+1+20)=12,DATE($B$2,12,1)-WEEKDAY(DATE($B$2,12,1))+1+20,"")</f>
        <v/>
      </c>
    </row>
    <row r="36">
      <c r="A36" s="7">
        <f>IF(MONTH(DATE($B$2,10,1)-WEEKDAY(DATE($B$2,10,1))+1+21)=10,DATE($B$2,10,1)-WEEKDAY(DATE($B$2,10,1))+1+21,"")</f>
        <v/>
      </c>
      <c r="B36" s="8">
        <f>IF(MONTH(DATE($B$2,10,1)-WEEKDAY(DATE($B$2,10,1))+1+22)=10,DATE($B$2,10,1)-WEEKDAY(DATE($B$2,10,1))+1+22,"")</f>
        <v/>
      </c>
      <c r="C36" s="8">
        <f>IF(MONTH(DATE($B$2,10,1)-WEEKDAY(DATE($B$2,10,1))+1+23)=10,DATE($B$2,10,1)-WEEKDAY(DATE($B$2,10,1))+1+23,"")</f>
        <v/>
      </c>
      <c r="D36" s="8">
        <f>IF(MONTH(DATE($B$2,10,1)-WEEKDAY(DATE($B$2,10,1))+1+24)=10,DATE($B$2,10,1)-WEEKDAY(DATE($B$2,10,1))+1+24,"")</f>
        <v/>
      </c>
      <c r="E36" s="8">
        <f>IF(MONTH(DATE($B$2,10,1)-WEEKDAY(DATE($B$2,10,1))+1+25)=10,DATE($B$2,10,1)-WEEKDAY(DATE($B$2,10,1))+1+25,"")</f>
        <v/>
      </c>
      <c r="F36" s="8">
        <f>IF(MONTH(DATE($B$2,10,1)-WEEKDAY(DATE($B$2,10,1))+1+26)=10,DATE($B$2,10,1)-WEEKDAY(DATE($B$2,10,1))+1+26,"")</f>
        <v/>
      </c>
      <c r="G36" s="7">
        <f>IF(MONTH(DATE($B$2,10,1)-WEEKDAY(DATE($B$2,10,1))+1+27)=10,DATE($B$2,10,1)-WEEKDAY(DATE($B$2,10,1))+1+27,"")</f>
        <v/>
      </c>
      <c r="I36" s="7">
        <f>IF(MONTH(DATE($B$2,11,1)-WEEKDAY(DATE($B$2,11,1))+1+21)=11,DATE($B$2,11,1)-WEEKDAY(DATE($B$2,11,1))+1+21,"")</f>
        <v/>
      </c>
      <c r="J36" s="8">
        <f>IF(MONTH(DATE($B$2,11,1)-WEEKDAY(DATE($B$2,11,1))+1+22)=11,DATE($B$2,11,1)-WEEKDAY(DATE($B$2,11,1))+1+22,"")</f>
        <v/>
      </c>
      <c r="K36" s="8">
        <f>IF(MONTH(DATE($B$2,11,1)-WEEKDAY(DATE($B$2,11,1))+1+23)=11,DATE($B$2,11,1)-WEEKDAY(DATE($B$2,11,1))+1+23,"")</f>
        <v/>
      </c>
      <c r="L36" s="8">
        <f>IF(MONTH(DATE($B$2,11,1)-WEEKDAY(DATE($B$2,11,1))+1+24)=11,DATE($B$2,11,1)-WEEKDAY(DATE($B$2,11,1))+1+24,"")</f>
        <v/>
      </c>
      <c r="M36" s="8">
        <f>IF(MONTH(DATE($B$2,11,1)-WEEKDAY(DATE($B$2,11,1))+1+25)=11,DATE($B$2,11,1)-WEEKDAY(DATE($B$2,11,1))+1+25,"")</f>
        <v/>
      </c>
      <c r="N36" s="8">
        <f>IF(MONTH(DATE($B$2,11,1)-WEEKDAY(DATE($B$2,11,1))+1+26)=11,DATE($B$2,11,1)-WEEKDAY(DATE($B$2,11,1))+1+26,"")</f>
        <v/>
      </c>
      <c r="O36" s="7">
        <f>IF(MONTH(DATE($B$2,11,1)-WEEKDAY(DATE($B$2,11,1))+1+27)=11,DATE($B$2,11,1)-WEEKDAY(DATE($B$2,11,1))+1+27,"")</f>
        <v/>
      </c>
      <c r="Q36" s="7">
        <f>IF(MONTH(DATE($B$2,12,1)-WEEKDAY(DATE($B$2,12,1))+1+21)=12,DATE($B$2,12,1)-WEEKDAY(DATE($B$2,12,1))+1+21,"")</f>
        <v/>
      </c>
      <c r="R36" s="8">
        <f>IF(MONTH(DATE($B$2,12,1)-WEEKDAY(DATE($B$2,12,1))+1+22)=12,DATE($B$2,12,1)-WEEKDAY(DATE($B$2,12,1))+1+22,"")</f>
        <v/>
      </c>
      <c r="S36" s="8">
        <f>IF(MONTH(DATE($B$2,12,1)-WEEKDAY(DATE($B$2,12,1))+1+23)=12,DATE($B$2,12,1)-WEEKDAY(DATE($B$2,12,1))+1+23,"")</f>
        <v/>
      </c>
      <c r="T36" s="8">
        <f>IF(MONTH(DATE($B$2,12,1)-WEEKDAY(DATE($B$2,12,1))+1+24)=12,DATE($B$2,12,1)-WEEKDAY(DATE($B$2,12,1))+1+24,"")</f>
        <v/>
      </c>
      <c r="U36" s="8">
        <f>IF(MONTH(DATE($B$2,12,1)-WEEKDAY(DATE($B$2,12,1))+1+25)=12,DATE($B$2,12,1)-WEEKDAY(DATE($B$2,12,1))+1+25,"")</f>
        <v/>
      </c>
      <c r="V36" s="8">
        <f>IF(MONTH(DATE($B$2,12,1)-WEEKDAY(DATE($B$2,12,1))+1+26)=12,DATE($B$2,12,1)-WEEKDAY(DATE($B$2,12,1))+1+26,"")</f>
        <v/>
      </c>
      <c r="W36" s="7">
        <f>IF(MONTH(DATE($B$2,12,1)-WEEKDAY(DATE($B$2,12,1))+1+27)=12,DATE($B$2,12,1)-WEEKDAY(DATE($B$2,12,1))+1+27,"")</f>
        <v/>
      </c>
    </row>
    <row r="37">
      <c r="A37" s="7">
        <f>IF(MONTH(DATE($B$2,10,1)-WEEKDAY(DATE($B$2,10,1))+1+28)=10,DATE($B$2,10,1)-WEEKDAY(DATE($B$2,10,1))+1+28,"")</f>
        <v/>
      </c>
      <c r="B37" s="8">
        <f>IF(MONTH(DATE($B$2,10,1)-WEEKDAY(DATE($B$2,10,1))+1+29)=10,DATE($B$2,10,1)-WEEKDAY(DATE($B$2,10,1))+1+29,"")</f>
        <v/>
      </c>
      <c r="C37" s="8">
        <f>IF(MONTH(DATE($B$2,10,1)-WEEKDAY(DATE($B$2,10,1))+1+30)=10,DATE($B$2,10,1)-WEEKDAY(DATE($B$2,10,1))+1+30,"")</f>
        <v/>
      </c>
      <c r="D37" s="8">
        <f>IF(MONTH(DATE($B$2,10,1)-WEEKDAY(DATE($B$2,10,1))+1+31)=10,DATE($B$2,10,1)-WEEKDAY(DATE($B$2,10,1))+1+31,"")</f>
        <v/>
      </c>
      <c r="E37" s="8">
        <f>IF(MONTH(DATE($B$2,10,1)-WEEKDAY(DATE($B$2,10,1))+1+32)=10,DATE($B$2,10,1)-WEEKDAY(DATE($B$2,10,1))+1+32,"")</f>
        <v/>
      </c>
      <c r="F37" s="8">
        <f>IF(MONTH(DATE($B$2,10,1)-WEEKDAY(DATE($B$2,10,1))+1+33)=10,DATE($B$2,10,1)-WEEKDAY(DATE($B$2,10,1))+1+33,"")</f>
        <v/>
      </c>
      <c r="G37" s="7">
        <f>IF(MONTH(DATE($B$2,10,1)-WEEKDAY(DATE($B$2,10,1))+1+34)=10,DATE($B$2,10,1)-WEEKDAY(DATE($B$2,10,1))+1+34,"")</f>
        <v/>
      </c>
      <c r="I37" s="7">
        <f>IF(MONTH(DATE($B$2,11,1)-WEEKDAY(DATE($B$2,11,1))+1+28)=11,DATE($B$2,11,1)-WEEKDAY(DATE($B$2,11,1))+1+28,"")</f>
        <v/>
      </c>
      <c r="J37" s="8">
        <f>IF(MONTH(DATE($B$2,11,1)-WEEKDAY(DATE($B$2,11,1))+1+29)=11,DATE($B$2,11,1)-WEEKDAY(DATE($B$2,11,1))+1+29,"")</f>
        <v/>
      </c>
      <c r="K37" s="8">
        <f>IF(MONTH(DATE($B$2,11,1)-WEEKDAY(DATE($B$2,11,1))+1+30)=11,DATE($B$2,11,1)-WEEKDAY(DATE($B$2,11,1))+1+30,"")</f>
        <v/>
      </c>
      <c r="L37" s="8">
        <f>IF(MONTH(DATE($B$2,11,1)-WEEKDAY(DATE($B$2,11,1))+1+31)=11,DATE($B$2,11,1)-WEEKDAY(DATE($B$2,11,1))+1+31,"")</f>
        <v/>
      </c>
      <c r="M37" s="8">
        <f>IF(MONTH(DATE($B$2,11,1)-WEEKDAY(DATE($B$2,11,1))+1+32)=11,DATE($B$2,11,1)-WEEKDAY(DATE($B$2,11,1))+1+32,"")</f>
        <v/>
      </c>
      <c r="N37" s="8">
        <f>IF(MONTH(DATE($B$2,11,1)-WEEKDAY(DATE($B$2,11,1))+1+33)=11,DATE($B$2,11,1)-WEEKDAY(DATE($B$2,11,1))+1+33,"")</f>
        <v/>
      </c>
      <c r="O37" s="7">
        <f>IF(MONTH(DATE($B$2,11,1)-WEEKDAY(DATE($B$2,11,1))+1+34)=11,DATE($B$2,11,1)-WEEKDAY(DATE($B$2,11,1))+1+34,"")</f>
        <v/>
      </c>
      <c r="Q37" s="7">
        <f>IF(MONTH(DATE($B$2,12,1)-WEEKDAY(DATE($B$2,12,1))+1+28)=12,DATE($B$2,12,1)-WEEKDAY(DATE($B$2,12,1))+1+28,"")</f>
        <v/>
      </c>
      <c r="R37" s="8">
        <f>IF(MONTH(DATE($B$2,12,1)-WEEKDAY(DATE($B$2,12,1))+1+29)=12,DATE($B$2,12,1)-WEEKDAY(DATE($B$2,12,1))+1+29,"")</f>
        <v/>
      </c>
      <c r="S37" s="8">
        <f>IF(MONTH(DATE($B$2,12,1)-WEEKDAY(DATE($B$2,12,1))+1+30)=12,DATE($B$2,12,1)-WEEKDAY(DATE($B$2,12,1))+1+30,"")</f>
        <v/>
      </c>
      <c r="T37" s="8">
        <f>IF(MONTH(DATE($B$2,12,1)-WEEKDAY(DATE($B$2,12,1))+1+31)=12,DATE($B$2,12,1)-WEEKDAY(DATE($B$2,12,1))+1+31,"")</f>
        <v/>
      </c>
      <c r="U37" s="8">
        <f>IF(MONTH(DATE($B$2,12,1)-WEEKDAY(DATE($B$2,12,1))+1+32)=12,DATE($B$2,12,1)-WEEKDAY(DATE($B$2,12,1))+1+32,"")</f>
        <v/>
      </c>
      <c r="V37" s="8">
        <f>IF(MONTH(DATE($B$2,12,1)-WEEKDAY(DATE($B$2,12,1))+1+33)=12,DATE($B$2,12,1)-WEEKDAY(DATE($B$2,12,1))+1+33,"")</f>
        <v/>
      </c>
      <c r="W37" s="7">
        <f>IF(MONTH(DATE($B$2,12,1)-WEEKDAY(DATE($B$2,12,1))+1+34)=12,DATE($B$2,12,1)-WEEKDAY(DATE($B$2,12,1))+1+34,"")</f>
        <v/>
      </c>
    </row>
    <row r="38">
      <c r="A38" s="7">
        <f>IF(MONTH(DATE($B$2,10,1)-WEEKDAY(DATE($B$2,10,1))+1+35)=10,DATE($B$2,10,1)-WEEKDAY(DATE($B$2,10,1))+1+35,"")</f>
        <v/>
      </c>
      <c r="B38" s="8">
        <f>IF(MONTH(DATE($B$2,10,1)-WEEKDAY(DATE($B$2,10,1))+1+36)=10,DATE($B$2,10,1)-WEEKDAY(DATE($B$2,10,1))+1+36,"")</f>
        <v/>
      </c>
      <c r="C38" s="8">
        <f>IF(MONTH(DATE($B$2,10,1)-WEEKDAY(DATE($B$2,10,1))+1+37)=10,DATE($B$2,10,1)-WEEKDAY(DATE($B$2,10,1))+1+37,"")</f>
        <v/>
      </c>
      <c r="D38" s="8">
        <f>IF(MONTH(DATE($B$2,10,1)-WEEKDAY(DATE($B$2,10,1))+1+38)=10,DATE($B$2,10,1)-WEEKDAY(DATE($B$2,10,1))+1+38,"")</f>
        <v/>
      </c>
      <c r="E38" s="8">
        <f>IF(MONTH(DATE($B$2,10,1)-WEEKDAY(DATE($B$2,10,1))+1+39)=10,DATE($B$2,10,1)-WEEKDAY(DATE($B$2,10,1))+1+39,"")</f>
        <v/>
      </c>
      <c r="F38" s="8">
        <f>IF(MONTH(DATE($B$2,10,1)-WEEKDAY(DATE($B$2,10,1))+1+40)=10,DATE($B$2,10,1)-WEEKDAY(DATE($B$2,10,1))+1+40,"")</f>
        <v/>
      </c>
      <c r="G38" s="7">
        <f>IF(MONTH(DATE($B$2,10,1)-WEEKDAY(DATE($B$2,10,1))+1+41)=10,DATE($B$2,10,1)-WEEKDAY(DATE($B$2,10,1))+1+41,"")</f>
        <v/>
      </c>
      <c r="I38" s="7">
        <f>IF(MONTH(DATE($B$2,11,1)-WEEKDAY(DATE($B$2,11,1))+1+35)=11,DATE($B$2,11,1)-WEEKDAY(DATE($B$2,11,1))+1+35,"")</f>
        <v/>
      </c>
      <c r="J38" s="8">
        <f>IF(MONTH(DATE($B$2,11,1)-WEEKDAY(DATE($B$2,11,1))+1+36)=11,DATE($B$2,11,1)-WEEKDAY(DATE($B$2,11,1))+1+36,"")</f>
        <v/>
      </c>
      <c r="K38" s="8">
        <f>IF(MONTH(DATE($B$2,11,1)-WEEKDAY(DATE($B$2,11,1))+1+37)=11,DATE($B$2,11,1)-WEEKDAY(DATE($B$2,11,1))+1+37,"")</f>
        <v/>
      </c>
      <c r="L38" s="8">
        <f>IF(MONTH(DATE($B$2,11,1)-WEEKDAY(DATE($B$2,11,1))+1+38)=11,DATE($B$2,11,1)-WEEKDAY(DATE($B$2,11,1))+1+38,"")</f>
        <v/>
      </c>
      <c r="M38" s="8">
        <f>IF(MONTH(DATE($B$2,11,1)-WEEKDAY(DATE($B$2,11,1))+1+39)=11,DATE($B$2,11,1)-WEEKDAY(DATE($B$2,11,1))+1+39,"")</f>
        <v/>
      </c>
      <c r="N38" s="8">
        <f>IF(MONTH(DATE($B$2,11,1)-WEEKDAY(DATE($B$2,11,1))+1+40)=11,DATE($B$2,11,1)-WEEKDAY(DATE($B$2,11,1))+1+40,"")</f>
        <v/>
      </c>
      <c r="O38" s="7">
        <f>IF(MONTH(DATE($B$2,11,1)-WEEKDAY(DATE($B$2,11,1))+1+41)=11,DATE($B$2,11,1)-WEEKDAY(DATE($B$2,11,1))+1+41,"")</f>
        <v/>
      </c>
      <c r="Q38" s="7">
        <f>IF(MONTH(DATE($B$2,12,1)-WEEKDAY(DATE($B$2,12,1))+1+35)=12,DATE($B$2,12,1)-WEEKDAY(DATE($B$2,12,1))+1+35,"")</f>
        <v/>
      </c>
      <c r="R38" s="8">
        <f>IF(MONTH(DATE($B$2,12,1)-WEEKDAY(DATE($B$2,12,1))+1+36)=12,DATE($B$2,12,1)-WEEKDAY(DATE($B$2,12,1))+1+36,"")</f>
        <v/>
      </c>
      <c r="S38" s="8">
        <f>IF(MONTH(DATE($B$2,12,1)-WEEKDAY(DATE($B$2,12,1))+1+37)=12,DATE($B$2,12,1)-WEEKDAY(DATE($B$2,12,1))+1+37,"")</f>
        <v/>
      </c>
      <c r="T38" s="8">
        <f>IF(MONTH(DATE($B$2,12,1)-WEEKDAY(DATE($B$2,12,1))+1+38)=12,DATE($B$2,12,1)-WEEKDAY(DATE($B$2,12,1))+1+38,"")</f>
        <v/>
      </c>
      <c r="U38" s="8">
        <f>IF(MONTH(DATE($B$2,12,1)-WEEKDAY(DATE($B$2,12,1))+1+39)=12,DATE($B$2,12,1)-WEEKDAY(DATE($B$2,12,1))+1+39,"")</f>
        <v/>
      </c>
      <c r="V38" s="8">
        <f>IF(MONTH(DATE($B$2,12,1)-WEEKDAY(DATE($B$2,12,1))+1+40)=12,DATE($B$2,12,1)-WEEKDAY(DATE($B$2,12,1))+1+40,"")</f>
        <v/>
      </c>
      <c r="W38" s="7">
        <f>IF(MONTH(DATE($B$2,12,1)-WEEKDAY(DATE($B$2,12,1))+1+41)=12,DATE($B$2,12,1)-WEEKDAY(DATE($B$2,12,1))+1+41,"")</f>
        <v/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2026-10-20T23:19:15Z</dcterms:created>
  <dcterms:modified xmlns:dcterms="http://purl.org/dc/terms/" xmlns:xsi="http://www.w3.org/2001/XMLSchema-instance" xsi:type="dcterms:W3CDTF">2026-10-20T23:19:15Z</dcterms:modified>
</cp:coreProperties>
</file>