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ight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yyyy-mm-dd"/>
    <numFmt numFmtId="166" formatCode="mmm d, yyyy"/>
    <numFmt numFmtId="167" formatCode="mmm d"/>
    <numFmt numFmtId="168" formatCode="+0.0;-0.0;0.0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166" fontId="0" fillId="2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167" fontId="0" fillId="0" borderId="1" pivotButton="0" quotePrefix="0" xfId="0"/>
    <xf numFmtId="168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2" borderId="1" pivotButton="0" quotePrefix="0" xfId="0"/>
  </cellXfs>
  <cellStyles count="1">
    <cellStyle name="Normal" xfId="0" builtinId="0" hidden="0"/>
  </cellStyles>
  <dxfs count="2">
    <dxf>
      <font>
        <b val="1"/>
        <color rgb="0015803D"/>
      </font>
    </dxf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6" customWidth="1" min="3" max="3"/>
    <col width="13" customWidth="1" min="4" max="4"/>
    <col width="12" customWidth="1" min="5" max="5"/>
    <col width="11" customWidth="1" min="6" max="6"/>
    <col width="30" customWidth="1" min="7" max="7"/>
    <col width="12" customWidth="1" min="8" max="8"/>
  </cols>
  <sheetData>
    <row r="1">
      <c r="A1" s="1" t="inlineStr">
        <is>
          <t>Weight Loss Tracker</t>
        </is>
      </c>
    </row>
    <row r="2">
      <c r="A2" s="2" t="inlineStr">
        <is>
          <t>Weigh in once a week at the same time of day and fill the rows in order. Change, BMI and progress toward your goal calculate automatically.</t>
        </is>
      </c>
    </row>
    <row r="3">
      <c r="A3" s="3" t="inlineStr">
        <is>
          <t>Starting weight (lb)</t>
        </is>
      </c>
      <c r="B3" s="4" t="n">
        <v>210</v>
      </c>
      <c r="D3" s="5" t="inlineStr">
        <is>
          <t>Current</t>
        </is>
      </c>
      <c r="E3" s="5" t="inlineStr">
        <is>
          <t>Lost so far</t>
        </is>
      </c>
      <c r="F3" s="5" t="inlineStr">
        <is>
          <t>To go</t>
        </is>
      </c>
      <c r="G3" s="5" t="inlineStr">
        <is>
          <t>Progress</t>
        </is>
      </c>
      <c r="H3" s="5" t="inlineStr">
        <is>
          <t>Current BMI</t>
        </is>
      </c>
    </row>
    <row r="4">
      <c r="A4" s="3" t="inlineStr">
        <is>
          <t>Goal weight (lb)</t>
        </is>
      </c>
      <c r="B4" s="4" t="n">
        <v>180</v>
      </c>
      <c r="D4" s="6">
        <f>IF(COUNT(B10:B113)=0,B3,INDEX(B10:B113,COUNT(B10:B113)))</f>
        <v/>
      </c>
      <c r="E4" s="6">
        <f>B3-D4</f>
        <v/>
      </c>
      <c r="F4" s="6">
        <f>MAX(0,D4-B4)</f>
        <v/>
      </c>
      <c r="G4" s="7">
        <f>IF(B3=B4,0,MAX(0,MIN(1,(B3-D4)/(B3-B4))))</f>
        <v/>
      </c>
      <c r="H4" s="6">
        <f>IF(B5=0,"",703*D4/B5^2)</f>
        <v/>
      </c>
    </row>
    <row r="5">
      <c r="A5" s="3" t="inlineStr">
        <is>
          <t>Height (inches)</t>
        </is>
      </c>
      <c r="B5" s="4" t="n">
        <v>70</v>
      </c>
    </row>
    <row r="6">
      <c r="A6" s="3" t="inlineStr">
        <is>
          <t>Start date</t>
        </is>
      </c>
      <c r="B6" s="8" t="n">
        <v>46391</v>
      </c>
    </row>
    <row r="9">
      <c r="A9" s="9" t="inlineStr">
        <is>
          <t>Week</t>
        </is>
      </c>
      <c r="B9" s="9" t="inlineStr">
        <is>
          <t>Weight (lb)</t>
        </is>
      </c>
      <c r="C9" s="9" t="inlineStr">
        <is>
          <t>Change this week</t>
        </is>
      </c>
      <c r="D9" s="9" t="inlineStr">
        <is>
          <t>Total change</t>
        </is>
      </c>
      <c r="E9" s="9" t="inlineStr">
        <is>
          <t>BMI</t>
        </is>
      </c>
      <c r="F9" s="9" t="inlineStr">
        <is>
          <t>Waist (in)</t>
        </is>
      </c>
      <c r="G9" s="9" t="inlineStr">
        <is>
          <t>Notes</t>
        </is>
      </c>
    </row>
    <row r="10">
      <c r="A10" s="10">
        <f>$B$6+0</f>
        <v/>
      </c>
      <c r="B10" s="4" t="n">
        <v>210</v>
      </c>
      <c r="C10" s="11">
        <f>IF(OR(B10="",$B$3=""),"",B10-$B$3)</f>
        <v/>
      </c>
      <c r="D10" s="11">
        <f>IF(B10="","",B10-$B$3)</f>
        <v/>
      </c>
      <c r="E10" s="12">
        <f>IF(OR(B10="",$B$5=0),"",703*B10/$B$5^2)</f>
        <v/>
      </c>
      <c r="F10" s="4" t="n"/>
      <c r="G10" s="13" t="n"/>
    </row>
    <row r="11">
      <c r="A11" s="10">
        <f>$B$6+7</f>
        <v/>
      </c>
      <c r="B11" s="4" t="n">
        <v>207.6</v>
      </c>
      <c r="C11" s="11">
        <f>IF(OR(B11="",B10=""),"",B11-B10)</f>
        <v/>
      </c>
      <c r="D11" s="11">
        <f>IF(B11="","",B11-$B$3)</f>
        <v/>
      </c>
      <c r="E11" s="12">
        <f>IF(OR(B11="",$B$5=0),"",703*B11/$B$5^2)</f>
        <v/>
      </c>
      <c r="F11" s="4" t="n"/>
      <c r="G11" s="13" t="n"/>
    </row>
    <row r="12">
      <c r="A12" s="10">
        <f>$B$6+14</f>
        <v/>
      </c>
      <c r="B12" s="4" t="n">
        <v>206.2</v>
      </c>
      <c r="C12" s="11">
        <f>IF(OR(B12="",B11=""),"",B12-B11)</f>
        <v/>
      </c>
      <c r="D12" s="11">
        <f>IF(B12="","",B12-$B$3)</f>
        <v/>
      </c>
      <c r="E12" s="12">
        <f>IF(OR(B12="",$B$5=0),"",703*B12/$B$5^2)</f>
        <v/>
      </c>
      <c r="F12" s="4" t="n"/>
      <c r="G12" s="13" t="n"/>
    </row>
    <row r="13">
      <c r="A13" s="10">
        <f>$B$6+21</f>
        <v/>
      </c>
      <c r="B13" s="4" t="n">
        <v>205.8</v>
      </c>
      <c r="C13" s="11">
        <f>IF(OR(B13="",B12=""),"",B13-B12)</f>
        <v/>
      </c>
      <c r="D13" s="11">
        <f>IF(B13="","",B13-$B$3)</f>
        <v/>
      </c>
      <c r="E13" s="12">
        <f>IF(OR(B13="",$B$5=0),"",703*B13/$B$5^2)</f>
        <v/>
      </c>
      <c r="F13" s="4" t="n"/>
      <c r="G13" s="13" t="n"/>
    </row>
    <row r="14">
      <c r="A14" s="10">
        <f>$B$6+28</f>
        <v/>
      </c>
      <c r="B14" s="4" t="n">
        <v>203.9</v>
      </c>
      <c r="C14" s="11">
        <f>IF(OR(B14="",B13=""),"",B14-B13)</f>
        <v/>
      </c>
      <c r="D14" s="11">
        <f>IF(B14="","",B14-$B$3)</f>
        <v/>
      </c>
      <c r="E14" s="12">
        <f>IF(OR(B14="",$B$5=0),"",703*B14/$B$5^2)</f>
        <v/>
      </c>
      <c r="F14" s="4" t="n"/>
      <c r="G14" s="13" t="n"/>
    </row>
    <row r="15">
      <c r="A15" s="10">
        <f>$B$6+35</f>
        <v/>
      </c>
      <c r="B15" s="4" t="n">
        <v>202.4</v>
      </c>
      <c r="C15" s="11">
        <f>IF(OR(B15="",B14=""),"",B15-B14)</f>
        <v/>
      </c>
      <c r="D15" s="11">
        <f>IF(B15="","",B15-$B$3)</f>
        <v/>
      </c>
      <c r="E15" s="12">
        <f>IF(OR(B15="",$B$5=0),"",703*B15/$B$5^2)</f>
        <v/>
      </c>
      <c r="F15" s="4" t="n"/>
      <c r="G15" s="13" t="n"/>
    </row>
    <row r="16">
      <c r="A16" s="10">
        <f>$B$6+42</f>
        <v/>
      </c>
      <c r="B16" s="4" t="n">
        <v>201.8</v>
      </c>
      <c r="C16" s="11">
        <f>IF(OR(B16="",B15=""),"",B16-B15)</f>
        <v/>
      </c>
      <c r="D16" s="11">
        <f>IF(B16="","",B16-$B$3)</f>
        <v/>
      </c>
      <c r="E16" s="12">
        <f>IF(OR(B16="",$B$5=0),"",703*B16/$B$5^2)</f>
        <v/>
      </c>
      <c r="F16" s="4" t="n"/>
      <c r="G16" s="13" t="n"/>
    </row>
    <row r="17">
      <c r="A17" s="10">
        <f>$B$6+49</f>
        <v/>
      </c>
      <c r="B17" s="4" t="n">
        <v>200.2</v>
      </c>
      <c r="C17" s="11">
        <f>IF(OR(B17="",B16=""),"",B17-B16)</f>
        <v/>
      </c>
      <c r="D17" s="11">
        <f>IF(B17="","",B17-$B$3)</f>
        <v/>
      </c>
      <c r="E17" s="12">
        <f>IF(OR(B17="",$B$5=0),"",703*B17/$B$5^2)</f>
        <v/>
      </c>
      <c r="F17" s="4" t="n"/>
      <c r="G17" s="13" t="n"/>
    </row>
    <row r="18">
      <c r="A18" s="10">
        <f>$B$6+56</f>
        <v/>
      </c>
      <c r="B18" s="4" t="n">
        <v>199.6</v>
      </c>
      <c r="C18" s="11">
        <f>IF(OR(B18="",B17=""),"",B18-B17)</f>
        <v/>
      </c>
      <c r="D18" s="11">
        <f>IF(B18="","",B18-$B$3)</f>
        <v/>
      </c>
      <c r="E18" s="12">
        <f>IF(OR(B18="",$B$5=0),"",703*B18/$B$5^2)</f>
        <v/>
      </c>
      <c r="F18" s="4" t="n"/>
      <c r="G18" s="13" t="n"/>
    </row>
    <row r="19">
      <c r="A19" s="10">
        <f>$B$6+63</f>
        <v/>
      </c>
      <c r="B19" s="4" t="n">
        <v>198.1</v>
      </c>
      <c r="C19" s="11">
        <f>IF(OR(B19="",B18=""),"",B19-B18)</f>
        <v/>
      </c>
      <c r="D19" s="11">
        <f>IF(B19="","",B19-$B$3)</f>
        <v/>
      </c>
      <c r="E19" s="12">
        <f>IF(OR(B19="",$B$5=0),"",703*B19/$B$5^2)</f>
        <v/>
      </c>
      <c r="F19" s="4" t="n"/>
      <c r="G19" s="13" t="n"/>
    </row>
    <row r="20">
      <c r="A20" s="10">
        <f>$B$6+70</f>
        <v/>
      </c>
      <c r="B20" s="4" t="n"/>
      <c r="C20" s="11">
        <f>IF(OR(B20="",B19=""),"",B20-B19)</f>
        <v/>
      </c>
      <c r="D20" s="11">
        <f>IF(B20="","",B20-$B$3)</f>
        <v/>
      </c>
      <c r="E20" s="12">
        <f>IF(OR(B20="",$B$5=0),"",703*B20/$B$5^2)</f>
        <v/>
      </c>
      <c r="F20" s="4" t="n"/>
      <c r="G20" s="13" t="n"/>
    </row>
    <row r="21">
      <c r="A21" s="10">
        <f>$B$6+77</f>
        <v/>
      </c>
      <c r="B21" s="4" t="n"/>
      <c r="C21" s="11">
        <f>IF(OR(B21="",B20=""),"",B21-B20)</f>
        <v/>
      </c>
      <c r="D21" s="11">
        <f>IF(B21="","",B21-$B$3)</f>
        <v/>
      </c>
      <c r="E21" s="12">
        <f>IF(OR(B21="",$B$5=0),"",703*B21/$B$5^2)</f>
        <v/>
      </c>
      <c r="F21" s="4" t="n"/>
      <c r="G21" s="13" t="n"/>
    </row>
    <row r="22">
      <c r="A22" s="10">
        <f>$B$6+84</f>
        <v/>
      </c>
      <c r="B22" s="4" t="n"/>
      <c r="C22" s="11">
        <f>IF(OR(B22="",B21=""),"",B22-B21)</f>
        <v/>
      </c>
      <c r="D22" s="11">
        <f>IF(B22="","",B22-$B$3)</f>
        <v/>
      </c>
      <c r="E22" s="12">
        <f>IF(OR(B22="",$B$5=0),"",703*B22/$B$5^2)</f>
        <v/>
      </c>
      <c r="F22" s="4" t="n"/>
      <c r="G22" s="13" t="n"/>
    </row>
    <row r="23">
      <c r="A23" s="10">
        <f>$B$6+91</f>
        <v/>
      </c>
      <c r="B23" s="4" t="n"/>
      <c r="C23" s="11">
        <f>IF(OR(B23="",B22=""),"",B23-B22)</f>
        <v/>
      </c>
      <c r="D23" s="11">
        <f>IF(B23="","",B23-$B$3)</f>
        <v/>
      </c>
      <c r="E23" s="12">
        <f>IF(OR(B23="",$B$5=0),"",703*B23/$B$5^2)</f>
        <v/>
      </c>
      <c r="F23" s="4" t="n"/>
      <c r="G23" s="13" t="n"/>
    </row>
    <row r="24">
      <c r="A24" s="10">
        <f>$B$6+98</f>
        <v/>
      </c>
      <c r="B24" s="4" t="n"/>
      <c r="C24" s="11">
        <f>IF(OR(B24="",B23=""),"",B24-B23)</f>
        <v/>
      </c>
      <c r="D24" s="11">
        <f>IF(B24="","",B24-$B$3)</f>
        <v/>
      </c>
      <c r="E24" s="12">
        <f>IF(OR(B24="",$B$5=0),"",703*B24/$B$5^2)</f>
        <v/>
      </c>
      <c r="F24" s="4" t="n"/>
      <c r="G24" s="13" t="n"/>
    </row>
    <row r="25">
      <c r="A25" s="10">
        <f>$B$6+105</f>
        <v/>
      </c>
      <c r="B25" s="4" t="n"/>
      <c r="C25" s="11">
        <f>IF(OR(B25="",B24=""),"",B25-B24)</f>
        <v/>
      </c>
      <c r="D25" s="11">
        <f>IF(B25="","",B25-$B$3)</f>
        <v/>
      </c>
      <c r="E25" s="12">
        <f>IF(OR(B25="",$B$5=0),"",703*B25/$B$5^2)</f>
        <v/>
      </c>
      <c r="F25" s="4" t="n"/>
      <c r="G25" s="13" t="n"/>
    </row>
    <row r="26">
      <c r="A26" s="10">
        <f>$B$6+112</f>
        <v/>
      </c>
      <c r="B26" s="4" t="n"/>
      <c r="C26" s="11">
        <f>IF(OR(B26="",B25=""),"",B26-B25)</f>
        <v/>
      </c>
      <c r="D26" s="11">
        <f>IF(B26="","",B26-$B$3)</f>
        <v/>
      </c>
      <c r="E26" s="12">
        <f>IF(OR(B26="",$B$5=0),"",703*B26/$B$5^2)</f>
        <v/>
      </c>
      <c r="F26" s="4" t="n"/>
      <c r="G26" s="13" t="n"/>
    </row>
    <row r="27">
      <c r="A27" s="10">
        <f>$B$6+119</f>
        <v/>
      </c>
      <c r="B27" s="4" t="n"/>
      <c r="C27" s="11">
        <f>IF(OR(B27="",B26=""),"",B27-B26)</f>
        <v/>
      </c>
      <c r="D27" s="11">
        <f>IF(B27="","",B27-$B$3)</f>
        <v/>
      </c>
      <c r="E27" s="12">
        <f>IF(OR(B27="",$B$5=0),"",703*B27/$B$5^2)</f>
        <v/>
      </c>
      <c r="F27" s="4" t="n"/>
      <c r="G27" s="13" t="n"/>
    </row>
    <row r="28">
      <c r="A28" s="10">
        <f>$B$6+126</f>
        <v/>
      </c>
      <c r="B28" s="4" t="n"/>
      <c r="C28" s="11">
        <f>IF(OR(B28="",B27=""),"",B28-B27)</f>
        <v/>
      </c>
      <c r="D28" s="11">
        <f>IF(B28="","",B28-$B$3)</f>
        <v/>
      </c>
      <c r="E28" s="12">
        <f>IF(OR(B28="",$B$5=0),"",703*B28/$B$5^2)</f>
        <v/>
      </c>
      <c r="F28" s="4" t="n"/>
      <c r="G28" s="13" t="n"/>
    </row>
    <row r="29">
      <c r="A29" s="10">
        <f>$B$6+133</f>
        <v/>
      </c>
      <c r="B29" s="4" t="n"/>
      <c r="C29" s="11">
        <f>IF(OR(B29="",B28=""),"",B29-B28)</f>
        <v/>
      </c>
      <c r="D29" s="11">
        <f>IF(B29="","",B29-$B$3)</f>
        <v/>
      </c>
      <c r="E29" s="12">
        <f>IF(OR(B29="",$B$5=0),"",703*B29/$B$5^2)</f>
        <v/>
      </c>
      <c r="F29" s="4" t="n"/>
      <c r="G29" s="13" t="n"/>
    </row>
    <row r="30">
      <c r="A30" s="10">
        <f>$B$6+140</f>
        <v/>
      </c>
      <c r="B30" s="4" t="n"/>
      <c r="C30" s="11">
        <f>IF(OR(B30="",B29=""),"",B30-B29)</f>
        <v/>
      </c>
      <c r="D30" s="11">
        <f>IF(B30="","",B30-$B$3)</f>
        <v/>
      </c>
      <c r="E30" s="12">
        <f>IF(OR(B30="",$B$5=0),"",703*B30/$B$5^2)</f>
        <v/>
      </c>
      <c r="F30" s="4" t="n"/>
      <c r="G30" s="13" t="n"/>
    </row>
    <row r="31">
      <c r="A31" s="10">
        <f>$B$6+147</f>
        <v/>
      </c>
      <c r="B31" s="4" t="n"/>
      <c r="C31" s="11">
        <f>IF(OR(B31="",B30=""),"",B31-B30)</f>
        <v/>
      </c>
      <c r="D31" s="11">
        <f>IF(B31="","",B31-$B$3)</f>
        <v/>
      </c>
      <c r="E31" s="12">
        <f>IF(OR(B31="",$B$5=0),"",703*B31/$B$5^2)</f>
        <v/>
      </c>
      <c r="F31" s="4" t="n"/>
      <c r="G31" s="13" t="n"/>
    </row>
    <row r="32">
      <c r="A32" s="10">
        <f>$B$6+154</f>
        <v/>
      </c>
      <c r="B32" s="4" t="n"/>
      <c r="C32" s="11">
        <f>IF(OR(B32="",B31=""),"",B32-B31)</f>
        <v/>
      </c>
      <c r="D32" s="11">
        <f>IF(B32="","",B32-$B$3)</f>
        <v/>
      </c>
      <c r="E32" s="12">
        <f>IF(OR(B32="",$B$5=0),"",703*B32/$B$5^2)</f>
        <v/>
      </c>
      <c r="F32" s="4" t="n"/>
      <c r="G32" s="13" t="n"/>
    </row>
    <row r="33">
      <c r="A33" s="10">
        <f>$B$6+161</f>
        <v/>
      </c>
      <c r="B33" s="4" t="n"/>
      <c r="C33" s="11">
        <f>IF(OR(B33="",B32=""),"",B33-B32)</f>
        <v/>
      </c>
      <c r="D33" s="11">
        <f>IF(B33="","",B33-$B$3)</f>
        <v/>
      </c>
      <c r="E33" s="12">
        <f>IF(OR(B33="",$B$5=0),"",703*B33/$B$5^2)</f>
        <v/>
      </c>
      <c r="F33" s="4" t="n"/>
      <c r="G33" s="13" t="n"/>
    </row>
    <row r="34">
      <c r="A34" s="10">
        <f>$B$6+168</f>
        <v/>
      </c>
      <c r="B34" s="4" t="n"/>
      <c r="C34" s="11">
        <f>IF(OR(B34="",B33=""),"",B34-B33)</f>
        <v/>
      </c>
      <c r="D34" s="11">
        <f>IF(B34="","",B34-$B$3)</f>
        <v/>
      </c>
      <c r="E34" s="12">
        <f>IF(OR(B34="",$B$5=0),"",703*B34/$B$5^2)</f>
        <v/>
      </c>
      <c r="F34" s="4" t="n"/>
      <c r="G34" s="13" t="n"/>
    </row>
    <row r="35">
      <c r="A35" s="10">
        <f>$B$6+175</f>
        <v/>
      </c>
      <c r="B35" s="4" t="n"/>
      <c r="C35" s="11">
        <f>IF(OR(B35="",B34=""),"",B35-B34)</f>
        <v/>
      </c>
      <c r="D35" s="11">
        <f>IF(B35="","",B35-$B$3)</f>
        <v/>
      </c>
      <c r="E35" s="12">
        <f>IF(OR(B35="",$B$5=0),"",703*B35/$B$5^2)</f>
        <v/>
      </c>
      <c r="F35" s="4" t="n"/>
      <c r="G35" s="13" t="n"/>
    </row>
    <row r="36">
      <c r="A36" s="10">
        <f>$B$6+182</f>
        <v/>
      </c>
      <c r="B36" s="4" t="n"/>
      <c r="C36" s="11">
        <f>IF(OR(B36="",B35=""),"",B36-B35)</f>
        <v/>
      </c>
      <c r="D36" s="11">
        <f>IF(B36="","",B36-$B$3)</f>
        <v/>
      </c>
      <c r="E36" s="12">
        <f>IF(OR(B36="",$B$5=0),"",703*B36/$B$5^2)</f>
        <v/>
      </c>
      <c r="F36" s="4" t="n"/>
      <c r="G36" s="13" t="n"/>
    </row>
    <row r="37">
      <c r="A37" s="10">
        <f>$B$6+189</f>
        <v/>
      </c>
      <c r="B37" s="4" t="n"/>
      <c r="C37" s="11">
        <f>IF(OR(B37="",B36=""),"",B37-B36)</f>
        <v/>
      </c>
      <c r="D37" s="11">
        <f>IF(B37="","",B37-$B$3)</f>
        <v/>
      </c>
      <c r="E37" s="12">
        <f>IF(OR(B37="",$B$5=0),"",703*B37/$B$5^2)</f>
        <v/>
      </c>
      <c r="F37" s="4" t="n"/>
      <c r="G37" s="13" t="n"/>
    </row>
    <row r="38">
      <c r="A38" s="10">
        <f>$B$6+196</f>
        <v/>
      </c>
      <c r="B38" s="4" t="n"/>
      <c r="C38" s="11">
        <f>IF(OR(B38="",B37=""),"",B38-B37)</f>
        <v/>
      </c>
      <c r="D38" s="11">
        <f>IF(B38="","",B38-$B$3)</f>
        <v/>
      </c>
      <c r="E38" s="12">
        <f>IF(OR(B38="",$B$5=0),"",703*B38/$B$5^2)</f>
        <v/>
      </c>
      <c r="F38" s="4" t="n"/>
      <c r="G38" s="13" t="n"/>
    </row>
    <row r="39">
      <c r="A39" s="10">
        <f>$B$6+203</f>
        <v/>
      </c>
      <c r="B39" s="4" t="n"/>
      <c r="C39" s="11">
        <f>IF(OR(B39="",B38=""),"",B39-B38)</f>
        <v/>
      </c>
      <c r="D39" s="11">
        <f>IF(B39="","",B39-$B$3)</f>
        <v/>
      </c>
      <c r="E39" s="12">
        <f>IF(OR(B39="",$B$5=0),"",703*B39/$B$5^2)</f>
        <v/>
      </c>
      <c r="F39" s="4" t="n"/>
      <c r="G39" s="13" t="n"/>
    </row>
    <row r="40">
      <c r="A40" s="10">
        <f>$B$6+210</f>
        <v/>
      </c>
      <c r="B40" s="4" t="n"/>
      <c r="C40" s="11">
        <f>IF(OR(B40="",B39=""),"",B40-B39)</f>
        <v/>
      </c>
      <c r="D40" s="11">
        <f>IF(B40="","",B40-$B$3)</f>
        <v/>
      </c>
      <c r="E40" s="12">
        <f>IF(OR(B40="",$B$5=0),"",703*B40/$B$5^2)</f>
        <v/>
      </c>
      <c r="F40" s="4" t="n"/>
      <c r="G40" s="13" t="n"/>
    </row>
    <row r="41">
      <c r="A41" s="10">
        <f>$B$6+217</f>
        <v/>
      </c>
      <c r="B41" s="4" t="n"/>
      <c r="C41" s="11">
        <f>IF(OR(B41="",B40=""),"",B41-B40)</f>
        <v/>
      </c>
      <c r="D41" s="11">
        <f>IF(B41="","",B41-$B$3)</f>
        <v/>
      </c>
      <c r="E41" s="12">
        <f>IF(OR(B41="",$B$5=0),"",703*B41/$B$5^2)</f>
        <v/>
      </c>
      <c r="F41" s="4" t="n"/>
      <c r="G41" s="13" t="n"/>
    </row>
    <row r="42">
      <c r="A42" s="10">
        <f>$B$6+224</f>
        <v/>
      </c>
      <c r="B42" s="4" t="n"/>
      <c r="C42" s="11">
        <f>IF(OR(B42="",B41=""),"",B42-B41)</f>
        <v/>
      </c>
      <c r="D42" s="11">
        <f>IF(B42="","",B42-$B$3)</f>
        <v/>
      </c>
      <c r="E42" s="12">
        <f>IF(OR(B42="",$B$5=0),"",703*B42/$B$5^2)</f>
        <v/>
      </c>
      <c r="F42" s="4" t="n"/>
      <c r="G42" s="13" t="n"/>
    </row>
    <row r="43">
      <c r="A43" s="10">
        <f>$B$6+231</f>
        <v/>
      </c>
      <c r="B43" s="4" t="n"/>
      <c r="C43" s="11">
        <f>IF(OR(B43="",B42=""),"",B43-B42)</f>
        <v/>
      </c>
      <c r="D43" s="11">
        <f>IF(B43="","",B43-$B$3)</f>
        <v/>
      </c>
      <c r="E43" s="12">
        <f>IF(OR(B43="",$B$5=0),"",703*B43/$B$5^2)</f>
        <v/>
      </c>
      <c r="F43" s="4" t="n"/>
      <c r="G43" s="13" t="n"/>
    </row>
    <row r="44">
      <c r="A44" s="10">
        <f>$B$6+238</f>
        <v/>
      </c>
      <c r="B44" s="4" t="n"/>
      <c r="C44" s="11">
        <f>IF(OR(B44="",B43=""),"",B44-B43)</f>
        <v/>
      </c>
      <c r="D44" s="11">
        <f>IF(B44="","",B44-$B$3)</f>
        <v/>
      </c>
      <c r="E44" s="12">
        <f>IF(OR(B44="",$B$5=0),"",703*B44/$B$5^2)</f>
        <v/>
      </c>
      <c r="F44" s="4" t="n"/>
      <c r="G44" s="13" t="n"/>
    </row>
    <row r="45">
      <c r="A45" s="10">
        <f>$B$6+245</f>
        <v/>
      </c>
      <c r="B45" s="4" t="n"/>
      <c r="C45" s="11">
        <f>IF(OR(B45="",B44=""),"",B45-B44)</f>
        <v/>
      </c>
      <c r="D45" s="11">
        <f>IF(B45="","",B45-$B$3)</f>
        <v/>
      </c>
      <c r="E45" s="12">
        <f>IF(OR(B45="",$B$5=0),"",703*B45/$B$5^2)</f>
        <v/>
      </c>
      <c r="F45" s="4" t="n"/>
      <c r="G45" s="13" t="n"/>
    </row>
    <row r="46">
      <c r="A46" s="10">
        <f>$B$6+252</f>
        <v/>
      </c>
      <c r="B46" s="4" t="n"/>
      <c r="C46" s="11">
        <f>IF(OR(B46="",B45=""),"",B46-B45)</f>
        <v/>
      </c>
      <c r="D46" s="11">
        <f>IF(B46="","",B46-$B$3)</f>
        <v/>
      </c>
      <c r="E46" s="12">
        <f>IF(OR(B46="",$B$5=0),"",703*B46/$B$5^2)</f>
        <v/>
      </c>
      <c r="F46" s="4" t="n"/>
      <c r="G46" s="13" t="n"/>
    </row>
    <row r="47">
      <c r="A47" s="10">
        <f>$B$6+259</f>
        <v/>
      </c>
      <c r="B47" s="4" t="n"/>
      <c r="C47" s="11">
        <f>IF(OR(B47="",B46=""),"",B47-B46)</f>
        <v/>
      </c>
      <c r="D47" s="11">
        <f>IF(B47="","",B47-$B$3)</f>
        <v/>
      </c>
      <c r="E47" s="12">
        <f>IF(OR(B47="",$B$5=0),"",703*B47/$B$5^2)</f>
        <v/>
      </c>
      <c r="F47" s="4" t="n"/>
      <c r="G47" s="13" t="n"/>
    </row>
    <row r="48">
      <c r="A48" s="10">
        <f>$B$6+266</f>
        <v/>
      </c>
      <c r="B48" s="4" t="n"/>
      <c r="C48" s="11">
        <f>IF(OR(B48="",B47=""),"",B48-B47)</f>
        <v/>
      </c>
      <c r="D48" s="11">
        <f>IF(B48="","",B48-$B$3)</f>
        <v/>
      </c>
      <c r="E48" s="12">
        <f>IF(OR(B48="",$B$5=0),"",703*B48/$B$5^2)</f>
        <v/>
      </c>
      <c r="F48" s="4" t="n"/>
      <c r="G48" s="13" t="n"/>
    </row>
    <row r="49">
      <c r="A49" s="10">
        <f>$B$6+273</f>
        <v/>
      </c>
      <c r="B49" s="4" t="n"/>
      <c r="C49" s="11">
        <f>IF(OR(B49="",B48=""),"",B49-B48)</f>
        <v/>
      </c>
      <c r="D49" s="11">
        <f>IF(B49="","",B49-$B$3)</f>
        <v/>
      </c>
      <c r="E49" s="12">
        <f>IF(OR(B49="",$B$5=0),"",703*B49/$B$5^2)</f>
        <v/>
      </c>
      <c r="F49" s="4" t="n"/>
      <c r="G49" s="13" t="n"/>
    </row>
    <row r="50">
      <c r="A50" s="10">
        <f>$B$6+280</f>
        <v/>
      </c>
      <c r="B50" s="4" t="n"/>
      <c r="C50" s="11">
        <f>IF(OR(B50="",B49=""),"",B50-B49)</f>
        <v/>
      </c>
      <c r="D50" s="11">
        <f>IF(B50="","",B50-$B$3)</f>
        <v/>
      </c>
      <c r="E50" s="12">
        <f>IF(OR(B50="",$B$5=0),"",703*B50/$B$5^2)</f>
        <v/>
      </c>
      <c r="F50" s="4" t="n"/>
      <c r="G50" s="13" t="n"/>
    </row>
    <row r="51">
      <c r="A51" s="10">
        <f>$B$6+287</f>
        <v/>
      </c>
      <c r="B51" s="4" t="n"/>
      <c r="C51" s="11">
        <f>IF(OR(B51="",B50=""),"",B51-B50)</f>
        <v/>
      </c>
      <c r="D51" s="11">
        <f>IF(B51="","",B51-$B$3)</f>
        <v/>
      </c>
      <c r="E51" s="12">
        <f>IF(OR(B51="",$B$5=0),"",703*B51/$B$5^2)</f>
        <v/>
      </c>
      <c r="F51" s="4" t="n"/>
      <c r="G51" s="13" t="n"/>
    </row>
    <row r="52">
      <c r="A52" s="10">
        <f>$B$6+294</f>
        <v/>
      </c>
      <c r="B52" s="4" t="n"/>
      <c r="C52" s="11">
        <f>IF(OR(B52="",B51=""),"",B52-B51)</f>
        <v/>
      </c>
      <c r="D52" s="11">
        <f>IF(B52="","",B52-$B$3)</f>
        <v/>
      </c>
      <c r="E52" s="12">
        <f>IF(OR(B52="",$B$5=0),"",703*B52/$B$5^2)</f>
        <v/>
      </c>
      <c r="F52" s="4" t="n"/>
      <c r="G52" s="13" t="n"/>
    </row>
    <row r="53">
      <c r="A53" s="10">
        <f>$B$6+301</f>
        <v/>
      </c>
      <c r="B53" s="4" t="n"/>
      <c r="C53" s="11">
        <f>IF(OR(B53="",B52=""),"",B53-B52)</f>
        <v/>
      </c>
      <c r="D53" s="11">
        <f>IF(B53="","",B53-$B$3)</f>
        <v/>
      </c>
      <c r="E53" s="12">
        <f>IF(OR(B53="",$B$5=0),"",703*B53/$B$5^2)</f>
        <v/>
      </c>
      <c r="F53" s="4" t="n"/>
      <c r="G53" s="13" t="n"/>
    </row>
    <row r="54">
      <c r="A54" s="10">
        <f>$B$6+308</f>
        <v/>
      </c>
      <c r="B54" s="4" t="n"/>
      <c r="C54" s="11">
        <f>IF(OR(B54="",B53=""),"",B54-B53)</f>
        <v/>
      </c>
      <c r="D54" s="11">
        <f>IF(B54="","",B54-$B$3)</f>
        <v/>
      </c>
      <c r="E54" s="12">
        <f>IF(OR(B54="",$B$5=0),"",703*B54/$B$5^2)</f>
        <v/>
      </c>
      <c r="F54" s="4" t="n"/>
      <c r="G54" s="13" t="n"/>
    </row>
    <row r="55">
      <c r="A55" s="10">
        <f>$B$6+315</f>
        <v/>
      </c>
      <c r="B55" s="4" t="n"/>
      <c r="C55" s="11">
        <f>IF(OR(B55="",B54=""),"",B55-B54)</f>
        <v/>
      </c>
      <c r="D55" s="11">
        <f>IF(B55="","",B55-$B$3)</f>
        <v/>
      </c>
      <c r="E55" s="12">
        <f>IF(OR(B55="",$B$5=0),"",703*B55/$B$5^2)</f>
        <v/>
      </c>
      <c r="F55" s="4" t="n"/>
      <c r="G55" s="13" t="n"/>
    </row>
    <row r="56">
      <c r="A56" s="10">
        <f>$B$6+322</f>
        <v/>
      </c>
      <c r="B56" s="4" t="n"/>
      <c r="C56" s="11">
        <f>IF(OR(B56="",B55=""),"",B56-B55)</f>
        <v/>
      </c>
      <c r="D56" s="11">
        <f>IF(B56="","",B56-$B$3)</f>
        <v/>
      </c>
      <c r="E56" s="12">
        <f>IF(OR(B56="",$B$5=0),"",703*B56/$B$5^2)</f>
        <v/>
      </c>
      <c r="F56" s="4" t="n"/>
      <c r="G56" s="13" t="n"/>
    </row>
    <row r="57">
      <c r="A57" s="10">
        <f>$B$6+329</f>
        <v/>
      </c>
      <c r="B57" s="4" t="n"/>
      <c r="C57" s="11">
        <f>IF(OR(B57="",B56=""),"",B57-B56)</f>
        <v/>
      </c>
      <c r="D57" s="11">
        <f>IF(B57="","",B57-$B$3)</f>
        <v/>
      </c>
      <c r="E57" s="12">
        <f>IF(OR(B57="",$B$5=0),"",703*B57/$B$5^2)</f>
        <v/>
      </c>
      <c r="F57" s="4" t="n"/>
      <c r="G57" s="13" t="n"/>
    </row>
    <row r="58">
      <c r="A58" s="10">
        <f>$B$6+336</f>
        <v/>
      </c>
      <c r="B58" s="4" t="n"/>
      <c r="C58" s="11">
        <f>IF(OR(B58="",B57=""),"",B58-B57)</f>
        <v/>
      </c>
      <c r="D58" s="11">
        <f>IF(B58="","",B58-$B$3)</f>
        <v/>
      </c>
      <c r="E58" s="12">
        <f>IF(OR(B58="",$B$5=0),"",703*B58/$B$5^2)</f>
        <v/>
      </c>
      <c r="F58" s="4" t="n"/>
      <c r="G58" s="13" t="n"/>
    </row>
    <row r="59">
      <c r="A59" s="10">
        <f>$B$6+343</f>
        <v/>
      </c>
      <c r="B59" s="4" t="n"/>
      <c r="C59" s="11">
        <f>IF(OR(B59="",B58=""),"",B59-B58)</f>
        <v/>
      </c>
      <c r="D59" s="11">
        <f>IF(B59="","",B59-$B$3)</f>
        <v/>
      </c>
      <c r="E59" s="12">
        <f>IF(OR(B59="",$B$5=0),"",703*B59/$B$5^2)</f>
        <v/>
      </c>
      <c r="F59" s="4" t="n"/>
      <c r="G59" s="13" t="n"/>
    </row>
    <row r="60">
      <c r="A60" s="10">
        <f>$B$6+350</f>
        <v/>
      </c>
      <c r="B60" s="4" t="n"/>
      <c r="C60" s="11">
        <f>IF(OR(B60="",B59=""),"",B60-B59)</f>
        <v/>
      </c>
      <c r="D60" s="11">
        <f>IF(B60="","",B60-$B$3)</f>
        <v/>
      </c>
      <c r="E60" s="12">
        <f>IF(OR(B60="",$B$5=0),"",703*B60/$B$5^2)</f>
        <v/>
      </c>
      <c r="F60" s="4" t="n"/>
      <c r="G60" s="13" t="n"/>
    </row>
    <row r="61">
      <c r="A61" s="10">
        <f>$B$6+357</f>
        <v/>
      </c>
      <c r="B61" s="4" t="n"/>
      <c r="C61" s="11">
        <f>IF(OR(B61="",B60=""),"",B61-B60)</f>
        <v/>
      </c>
      <c r="D61" s="11">
        <f>IF(B61="","",B61-$B$3)</f>
        <v/>
      </c>
      <c r="E61" s="12">
        <f>IF(OR(B61="",$B$5=0),"",703*B61/$B$5^2)</f>
        <v/>
      </c>
      <c r="F61" s="4" t="n"/>
      <c r="G61" s="13" t="n"/>
    </row>
    <row r="62">
      <c r="A62" s="10">
        <f>$B$6+364</f>
        <v/>
      </c>
      <c r="B62" s="4" t="n"/>
      <c r="C62" s="11">
        <f>IF(OR(B62="",B61=""),"",B62-B61)</f>
        <v/>
      </c>
      <c r="D62" s="11">
        <f>IF(B62="","",B62-$B$3)</f>
        <v/>
      </c>
      <c r="E62" s="12">
        <f>IF(OR(B62="",$B$5=0),"",703*B62/$B$5^2)</f>
        <v/>
      </c>
      <c r="F62" s="4" t="n"/>
      <c r="G62" s="13" t="n"/>
    </row>
    <row r="63">
      <c r="A63" s="10">
        <f>$B$6+371</f>
        <v/>
      </c>
      <c r="B63" s="4" t="n"/>
      <c r="C63" s="11">
        <f>IF(OR(B63="",B62=""),"",B63-B62)</f>
        <v/>
      </c>
      <c r="D63" s="11">
        <f>IF(B63="","",B63-$B$3)</f>
        <v/>
      </c>
      <c r="E63" s="12">
        <f>IF(OR(B63="",$B$5=0),"",703*B63/$B$5^2)</f>
        <v/>
      </c>
      <c r="F63" s="4" t="n"/>
      <c r="G63" s="13" t="n"/>
    </row>
    <row r="64">
      <c r="A64" s="10">
        <f>$B$6+378</f>
        <v/>
      </c>
      <c r="B64" s="4" t="n"/>
      <c r="C64" s="11">
        <f>IF(OR(B64="",B63=""),"",B64-B63)</f>
        <v/>
      </c>
      <c r="D64" s="11">
        <f>IF(B64="","",B64-$B$3)</f>
        <v/>
      </c>
      <c r="E64" s="12">
        <f>IF(OR(B64="",$B$5=0),"",703*B64/$B$5^2)</f>
        <v/>
      </c>
      <c r="F64" s="4" t="n"/>
      <c r="G64" s="13" t="n"/>
    </row>
    <row r="65">
      <c r="A65" s="10">
        <f>$B$6+385</f>
        <v/>
      </c>
      <c r="B65" s="4" t="n"/>
      <c r="C65" s="11">
        <f>IF(OR(B65="",B64=""),"",B65-B64)</f>
        <v/>
      </c>
      <c r="D65" s="11">
        <f>IF(B65="","",B65-$B$3)</f>
        <v/>
      </c>
      <c r="E65" s="12">
        <f>IF(OR(B65="",$B$5=0),"",703*B65/$B$5^2)</f>
        <v/>
      </c>
      <c r="F65" s="4" t="n"/>
      <c r="G65" s="13" t="n"/>
    </row>
    <row r="66">
      <c r="A66" s="10">
        <f>$B$6+392</f>
        <v/>
      </c>
      <c r="B66" s="4" t="n"/>
      <c r="C66" s="11">
        <f>IF(OR(B66="",B65=""),"",B66-B65)</f>
        <v/>
      </c>
      <c r="D66" s="11">
        <f>IF(B66="","",B66-$B$3)</f>
        <v/>
      </c>
      <c r="E66" s="12">
        <f>IF(OR(B66="",$B$5=0),"",703*B66/$B$5^2)</f>
        <v/>
      </c>
      <c r="F66" s="4" t="n"/>
      <c r="G66" s="13" t="n"/>
    </row>
    <row r="67">
      <c r="A67" s="10">
        <f>$B$6+399</f>
        <v/>
      </c>
      <c r="B67" s="4" t="n"/>
      <c r="C67" s="11">
        <f>IF(OR(B67="",B66=""),"",B67-B66)</f>
        <v/>
      </c>
      <c r="D67" s="11">
        <f>IF(B67="","",B67-$B$3)</f>
        <v/>
      </c>
      <c r="E67" s="12">
        <f>IF(OR(B67="",$B$5=0),"",703*B67/$B$5^2)</f>
        <v/>
      </c>
      <c r="F67" s="4" t="n"/>
      <c r="G67" s="13" t="n"/>
    </row>
    <row r="68">
      <c r="A68" s="10">
        <f>$B$6+406</f>
        <v/>
      </c>
      <c r="B68" s="4" t="n"/>
      <c r="C68" s="11">
        <f>IF(OR(B68="",B67=""),"",B68-B67)</f>
        <v/>
      </c>
      <c r="D68" s="11">
        <f>IF(B68="","",B68-$B$3)</f>
        <v/>
      </c>
      <c r="E68" s="12">
        <f>IF(OR(B68="",$B$5=0),"",703*B68/$B$5^2)</f>
        <v/>
      </c>
      <c r="F68" s="4" t="n"/>
      <c r="G68" s="13" t="n"/>
    </row>
    <row r="69">
      <c r="A69" s="10">
        <f>$B$6+413</f>
        <v/>
      </c>
      <c r="B69" s="4" t="n"/>
      <c r="C69" s="11">
        <f>IF(OR(B69="",B68=""),"",B69-B68)</f>
        <v/>
      </c>
      <c r="D69" s="11">
        <f>IF(B69="","",B69-$B$3)</f>
        <v/>
      </c>
      <c r="E69" s="12">
        <f>IF(OR(B69="",$B$5=0),"",703*B69/$B$5^2)</f>
        <v/>
      </c>
      <c r="F69" s="4" t="n"/>
      <c r="G69" s="13" t="n"/>
    </row>
    <row r="70">
      <c r="A70" s="10">
        <f>$B$6+420</f>
        <v/>
      </c>
      <c r="B70" s="4" t="n"/>
      <c r="C70" s="11">
        <f>IF(OR(B70="",B69=""),"",B70-B69)</f>
        <v/>
      </c>
      <c r="D70" s="11">
        <f>IF(B70="","",B70-$B$3)</f>
        <v/>
      </c>
      <c r="E70" s="12">
        <f>IF(OR(B70="",$B$5=0),"",703*B70/$B$5^2)</f>
        <v/>
      </c>
      <c r="F70" s="4" t="n"/>
      <c r="G70" s="13" t="n"/>
    </row>
    <row r="71">
      <c r="A71" s="10">
        <f>$B$6+427</f>
        <v/>
      </c>
      <c r="B71" s="4" t="n"/>
      <c r="C71" s="11">
        <f>IF(OR(B71="",B70=""),"",B71-B70)</f>
        <v/>
      </c>
      <c r="D71" s="11">
        <f>IF(B71="","",B71-$B$3)</f>
        <v/>
      </c>
      <c r="E71" s="12">
        <f>IF(OR(B71="",$B$5=0),"",703*B71/$B$5^2)</f>
        <v/>
      </c>
      <c r="F71" s="4" t="n"/>
      <c r="G71" s="13" t="n"/>
    </row>
    <row r="72">
      <c r="A72" s="10">
        <f>$B$6+434</f>
        <v/>
      </c>
      <c r="B72" s="4" t="n"/>
      <c r="C72" s="11">
        <f>IF(OR(B72="",B71=""),"",B72-B71)</f>
        <v/>
      </c>
      <c r="D72" s="11">
        <f>IF(B72="","",B72-$B$3)</f>
        <v/>
      </c>
      <c r="E72" s="12">
        <f>IF(OR(B72="",$B$5=0),"",703*B72/$B$5^2)</f>
        <v/>
      </c>
      <c r="F72" s="4" t="n"/>
      <c r="G72" s="13" t="n"/>
    </row>
    <row r="73">
      <c r="A73" s="10">
        <f>$B$6+441</f>
        <v/>
      </c>
      <c r="B73" s="4" t="n"/>
      <c r="C73" s="11">
        <f>IF(OR(B73="",B72=""),"",B73-B72)</f>
        <v/>
      </c>
      <c r="D73" s="11">
        <f>IF(B73="","",B73-$B$3)</f>
        <v/>
      </c>
      <c r="E73" s="12">
        <f>IF(OR(B73="",$B$5=0),"",703*B73/$B$5^2)</f>
        <v/>
      </c>
      <c r="F73" s="4" t="n"/>
      <c r="G73" s="13" t="n"/>
    </row>
    <row r="74">
      <c r="A74" s="10">
        <f>$B$6+448</f>
        <v/>
      </c>
      <c r="B74" s="4" t="n"/>
      <c r="C74" s="11">
        <f>IF(OR(B74="",B73=""),"",B74-B73)</f>
        <v/>
      </c>
      <c r="D74" s="11">
        <f>IF(B74="","",B74-$B$3)</f>
        <v/>
      </c>
      <c r="E74" s="12">
        <f>IF(OR(B74="",$B$5=0),"",703*B74/$B$5^2)</f>
        <v/>
      </c>
      <c r="F74" s="4" t="n"/>
      <c r="G74" s="13" t="n"/>
    </row>
    <row r="75">
      <c r="A75" s="10">
        <f>$B$6+455</f>
        <v/>
      </c>
      <c r="B75" s="4" t="n"/>
      <c r="C75" s="11">
        <f>IF(OR(B75="",B74=""),"",B75-B74)</f>
        <v/>
      </c>
      <c r="D75" s="11">
        <f>IF(B75="","",B75-$B$3)</f>
        <v/>
      </c>
      <c r="E75" s="12">
        <f>IF(OR(B75="",$B$5=0),"",703*B75/$B$5^2)</f>
        <v/>
      </c>
      <c r="F75" s="4" t="n"/>
      <c r="G75" s="13" t="n"/>
    </row>
    <row r="76">
      <c r="A76" s="10">
        <f>$B$6+462</f>
        <v/>
      </c>
      <c r="B76" s="4" t="n"/>
      <c r="C76" s="11">
        <f>IF(OR(B76="",B75=""),"",B76-B75)</f>
        <v/>
      </c>
      <c r="D76" s="11">
        <f>IF(B76="","",B76-$B$3)</f>
        <v/>
      </c>
      <c r="E76" s="12">
        <f>IF(OR(B76="",$B$5=0),"",703*B76/$B$5^2)</f>
        <v/>
      </c>
      <c r="F76" s="4" t="n"/>
      <c r="G76" s="13" t="n"/>
    </row>
    <row r="77">
      <c r="A77" s="10">
        <f>$B$6+469</f>
        <v/>
      </c>
      <c r="B77" s="4" t="n"/>
      <c r="C77" s="11">
        <f>IF(OR(B77="",B76=""),"",B77-B76)</f>
        <v/>
      </c>
      <c r="D77" s="11">
        <f>IF(B77="","",B77-$B$3)</f>
        <v/>
      </c>
      <c r="E77" s="12">
        <f>IF(OR(B77="",$B$5=0),"",703*B77/$B$5^2)</f>
        <v/>
      </c>
      <c r="F77" s="4" t="n"/>
      <c r="G77" s="13" t="n"/>
    </row>
    <row r="78">
      <c r="A78" s="10">
        <f>$B$6+476</f>
        <v/>
      </c>
      <c r="B78" s="4" t="n"/>
      <c r="C78" s="11">
        <f>IF(OR(B78="",B77=""),"",B78-B77)</f>
        <v/>
      </c>
      <c r="D78" s="11">
        <f>IF(B78="","",B78-$B$3)</f>
        <v/>
      </c>
      <c r="E78" s="12">
        <f>IF(OR(B78="",$B$5=0),"",703*B78/$B$5^2)</f>
        <v/>
      </c>
      <c r="F78" s="4" t="n"/>
      <c r="G78" s="13" t="n"/>
    </row>
    <row r="79">
      <c r="A79" s="10">
        <f>$B$6+483</f>
        <v/>
      </c>
      <c r="B79" s="4" t="n"/>
      <c r="C79" s="11">
        <f>IF(OR(B79="",B78=""),"",B79-B78)</f>
        <v/>
      </c>
      <c r="D79" s="11">
        <f>IF(B79="","",B79-$B$3)</f>
        <v/>
      </c>
      <c r="E79" s="12">
        <f>IF(OR(B79="",$B$5=0),"",703*B79/$B$5^2)</f>
        <v/>
      </c>
      <c r="F79" s="4" t="n"/>
      <c r="G79" s="13" t="n"/>
    </row>
    <row r="80">
      <c r="A80" s="10">
        <f>$B$6+490</f>
        <v/>
      </c>
      <c r="B80" s="4" t="n"/>
      <c r="C80" s="11">
        <f>IF(OR(B80="",B79=""),"",B80-B79)</f>
        <v/>
      </c>
      <c r="D80" s="11">
        <f>IF(B80="","",B80-$B$3)</f>
        <v/>
      </c>
      <c r="E80" s="12">
        <f>IF(OR(B80="",$B$5=0),"",703*B80/$B$5^2)</f>
        <v/>
      </c>
      <c r="F80" s="4" t="n"/>
      <c r="G80" s="13" t="n"/>
    </row>
    <row r="81">
      <c r="A81" s="10">
        <f>$B$6+497</f>
        <v/>
      </c>
      <c r="B81" s="4" t="n"/>
      <c r="C81" s="11">
        <f>IF(OR(B81="",B80=""),"",B81-B80)</f>
        <v/>
      </c>
      <c r="D81" s="11">
        <f>IF(B81="","",B81-$B$3)</f>
        <v/>
      </c>
      <c r="E81" s="12">
        <f>IF(OR(B81="",$B$5=0),"",703*B81/$B$5^2)</f>
        <v/>
      </c>
      <c r="F81" s="4" t="n"/>
      <c r="G81" s="13" t="n"/>
    </row>
    <row r="82">
      <c r="A82" s="10">
        <f>$B$6+504</f>
        <v/>
      </c>
      <c r="B82" s="4" t="n"/>
      <c r="C82" s="11">
        <f>IF(OR(B82="",B81=""),"",B82-B81)</f>
        <v/>
      </c>
      <c r="D82" s="11">
        <f>IF(B82="","",B82-$B$3)</f>
        <v/>
      </c>
      <c r="E82" s="12">
        <f>IF(OR(B82="",$B$5=0),"",703*B82/$B$5^2)</f>
        <v/>
      </c>
      <c r="F82" s="4" t="n"/>
      <c r="G82" s="13" t="n"/>
    </row>
    <row r="83">
      <c r="A83" s="10">
        <f>$B$6+511</f>
        <v/>
      </c>
      <c r="B83" s="4" t="n"/>
      <c r="C83" s="11">
        <f>IF(OR(B83="",B82=""),"",B83-B82)</f>
        <v/>
      </c>
      <c r="D83" s="11">
        <f>IF(B83="","",B83-$B$3)</f>
        <v/>
      </c>
      <c r="E83" s="12">
        <f>IF(OR(B83="",$B$5=0),"",703*B83/$B$5^2)</f>
        <v/>
      </c>
      <c r="F83" s="4" t="n"/>
      <c r="G83" s="13" t="n"/>
    </row>
    <row r="84">
      <c r="A84" s="10">
        <f>$B$6+518</f>
        <v/>
      </c>
      <c r="B84" s="4" t="n"/>
      <c r="C84" s="11">
        <f>IF(OR(B84="",B83=""),"",B84-B83)</f>
        <v/>
      </c>
      <c r="D84" s="11">
        <f>IF(B84="","",B84-$B$3)</f>
        <v/>
      </c>
      <c r="E84" s="12">
        <f>IF(OR(B84="",$B$5=0),"",703*B84/$B$5^2)</f>
        <v/>
      </c>
      <c r="F84" s="4" t="n"/>
      <c r="G84" s="13" t="n"/>
    </row>
    <row r="85">
      <c r="A85" s="10">
        <f>$B$6+525</f>
        <v/>
      </c>
      <c r="B85" s="4" t="n"/>
      <c r="C85" s="11">
        <f>IF(OR(B85="",B84=""),"",B85-B84)</f>
        <v/>
      </c>
      <c r="D85" s="11">
        <f>IF(B85="","",B85-$B$3)</f>
        <v/>
      </c>
      <c r="E85" s="12">
        <f>IF(OR(B85="",$B$5=0),"",703*B85/$B$5^2)</f>
        <v/>
      </c>
      <c r="F85" s="4" t="n"/>
      <c r="G85" s="13" t="n"/>
    </row>
    <row r="86">
      <c r="A86" s="10">
        <f>$B$6+532</f>
        <v/>
      </c>
      <c r="B86" s="4" t="n"/>
      <c r="C86" s="11">
        <f>IF(OR(B86="",B85=""),"",B86-B85)</f>
        <v/>
      </c>
      <c r="D86" s="11">
        <f>IF(B86="","",B86-$B$3)</f>
        <v/>
      </c>
      <c r="E86" s="12">
        <f>IF(OR(B86="",$B$5=0),"",703*B86/$B$5^2)</f>
        <v/>
      </c>
      <c r="F86" s="4" t="n"/>
      <c r="G86" s="13" t="n"/>
    </row>
    <row r="87">
      <c r="A87" s="10">
        <f>$B$6+539</f>
        <v/>
      </c>
      <c r="B87" s="4" t="n"/>
      <c r="C87" s="11">
        <f>IF(OR(B87="",B86=""),"",B87-B86)</f>
        <v/>
      </c>
      <c r="D87" s="11">
        <f>IF(B87="","",B87-$B$3)</f>
        <v/>
      </c>
      <c r="E87" s="12">
        <f>IF(OR(B87="",$B$5=0),"",703*B87/$B$5^2)</f>
        <v/>
      </c>
      <c r="F87" s="4" t="n"/>
      <c r="G87" s="13" t="n"/>
    </row>
    <row r="88">
      <c r="A88" s="10">
        <f>$B$6+546</f>
        <v/>
      </c>
      <c r="B88" s="4" t="n"/>
      <c r="C88" s="11">
        <f>IF(OR(B88="",B87=""),"",B88-B87)</f>
        <v/>
      </c>
      <c r="D88" s="11">
        <f>IF(B88="","",B88-$B$3)</f>
        <v/>
      </c>
      <c r="E88" s="12">
        <f>IF(OR(B88="",$B$5=0),"",703*B88/$B$5^2)</f>
        <v/>
      </c>
      <c r="F88" s="4" t="n"/>
      <c r="G88" s="13" t="n"/>
    </row>
    <row r="89">
      <c r="A89" s="10">
        <f>$B$6+553</f>
        <v/>
      </c>
      <c r="B89" s="4" t="n"/>
      <c r="C89" s="11">
        <f>IF(OR(B89="",B88=""),"",B89-B88)</f>
        <v/>
      </c>
      <c r="D89" s="11">
        <f>IF(B89="","",B89-$B$3)</f>
        <v/>
      </c>
      <c r="E89" s="12">
        <f>IF(OR(B89="",$B$5=0),"",703*B89/$B$5^2)</f>
        <v/>
      </c>
      <c r="F89" s="4" t="n"/>
      <c r="G89" s="13" t="n"/>
    </row>
    <row r="90">
      <c r="A90" s="10">
        <f>$B$6+560</f>
        <v/>
      </c>
      <c r="B90" s="4" t="n"/>
      <c r="C90" s="11">
        <f>IF(OR(B90="",B89=""),"",B90-B89)</f>
        <v/>
      </c>
      <c r="D90" s="11">
        <f>IF(B90="","",B90-$B$3)</f>
        <v/>
      </c>
      <c r="E90" s="12">
        <f>IF(OR(B90="",$B$5=0),"",703*B90/$B$5^2)</f>
        <v/>
      </c>
      <c r="F90" s="4" t="n"/>
      <c r="G90" s="13" t="n"/>
    </row>
    <row r="91">
      <c r="A91" s="10">
        <f>$B$6+567</f>
        <v/>
      </c>
      <c r="B91" s="4" t="n"/>
      <c r="C91" s="11">
        <f>IF(OR(B91="",B90=""),"",B91-B90)</f>
        <v/>
      </c>
      <c r="D91" s="11">
        <f>IF(B91="","",B91-$B$3)</f>
        <v/>
      </c>
      <c r="E91" s="12">
        <f>IF(OR(B91="",$B$5=0),"",703*B91/$B$5^2)</f>
        <v/>
      </c>
      <c r="F91" s="4" t="n"/>
      <c r="G91" s="13" t="n"/>
    </row>
    <row r="92">
      <c r="A92" s="10">
        <f>$B$6+574</f>
        <v/>
      </c>
      <c r="B92" s="4" t="n"/>
      <c r="C92" s="11">
        <f>IF(OR(B92="",B91=""),"",B92-B91)</f>
        <v/>
      </c>
      <c r="D92" s="11">
        <f>IF(B92="","",B92-$B$3)</f>
        <v/>
      </c>
      <c r="E92" s="12">
        <f>IF(OR(B92="",$B$5=0),"",703*B92/$B$5^2)</f>
        <v/>
      </c>
      <c r="F92" s="4" t="n"/>
      <c r="G92" s="13" t="n"/>
    </row>
    <row r="93">
      <c r="A93" s="10">
        <f>$B$6+581</f>
        <v/>
      </c>
      <c r="B93" s="4" t="n"/>
      <c r="C93" s="11">
        <f>IF(OR(B93="",B92=""),"",B93-B92)</f>
        <v/>
      </c>
      <c r="D93" s="11">
        <f>IF(B93="","",B93-$B$3)</f>
        <v/>
      </c>
      <c r="E93" s="12">
        <f>IF(OR(B93="",$B$5=0),"",703*B93/$B$5^2)</f>
        <v/>
      </c>
      <c r="F93" s="4" t="n"/>
      <c r="G93" s="13" t="n"/>
    </row>
    <row r="94">
      <c r="A94" s="10">
        <f>$B$6+588</f>
        <v/>
      </c>
      <c r="B94" s="4" t="n"/>
      <c r="C94" s="11">
        <f>IF(OR(B94="",B93=""),"",B94-B93)</f>
        <v/>
      </c>
      <c r="D94" s="11">
        <f>IF(B94="","",B94-$B$3)</f>
        <v/>
      </c>
      <c r="E94" s="12">
        <f>IF(OR(B94="",$B$5=0),"",703*B94/$B$5^2)</f>
        <v/>
      </c>
      <c r="F94" s="4" t="n"/>
      <c r="G94" s="13" t="n"/>
    </row>
    <row r="95">
      <c r="A95" s="10">
        <f>$B$6+595</f>
        <v/>
      </c>
      <c r="B95" s="4" t="n"/>
      <c r="C95" s="11">
        <f>IF(OR(B95="",B94=""),"",B95-B94)</f>
        <v/>
      </c>
      <c r="D95" s="11">
        <f>IF(B95="","",B95-$B$3)</f>
        <v/>
      </c>
      <c r="E95" s="12">
        <f>IF(OR(B95="",$B$5=0),"",703*B95/$B$5^2)</f>
        <v/>
      </c>
      <c r="F95" s="4" t="n"/>
      <c r="G95" s="13" t="n"/>
    </row>
    <row r="96">
      <c r="A96" s="10">
        <f>$B$6+602</f>
        <v/>
      </c>
      <c r="B96" s="4" t="n"/>
      <c r="C96" s="11">
        <f>IF(OR(B96="",B95=""),"",B96-B95)</f>
        <v/>
      </c>
      <c r="D96" s="11">
        <f>IF(B96="","",B96-$B$3)</f>
        <v/>
      </c>
      <c r="E96" s="12">
        <f>IF(OR(B96="",$B$5=0),"",703*B96/$B$5^2)</f>
        <v/>
      </c>
      <c r="F96" s="4" t="n"/>
      <c r="G96" s="13" t="n"/>
    </row>
    <row r="97">
      <c r="A97" s="10">
        <f>$B$6+609</f>
        <v/>
      </c>
      <c r="B97" s="4" t="n"/>
      <c r="C97" s="11">
        <f>IF(OR(B97="",B96=""),"",B97-B96)</f>
        <v/>
      </c>
      <c r="D97" s="11">
        <f>IF(B97="","",B97-$B$3)</f>
        <v/>
      </c>
      <c r="E97" s="12">
        <f>IF(OR(B97="",$B$5=0),"",703*B97/$B$5^2)</f>
        <v/>
      </c>
      <c r="F97" s="4" t="n"/>
      <c r="G97" s="13" t="n"/>
    </row>
    <row r="98">
      <c r="A98" s="10">
        <f>$B$6+616</f>
        <v/>
      </c>
      <c r="B98" s="4" t="n"/>
      <c r="C98" s="11">
        <f>IF(OR(B98="",B97=""),"",B98-B97)</f>
        <v/>
      </c>
      <c r="D98" s="11">
        <f>IF(B98="","",B98-$B$3)</f>
        <v/>
      </c>
      <c r="E98" s="12">
        <f>IF(OR(B98="",$B$5=0),"",703*B98/$B$5^2)</f>
        <v/>
      </c>
      <c r="F98" s="4" t="n"/>
      <c r="G98" s="13" t="n"/>
    </row>
    <row r="99">
      <c r="A99" s="10">
        <f>$B$6+623</f>
        <v/>
      </c>
      <c r="B99" s="4" t="n"/>
      <c r="C99" s="11">
        <f>IF(OR(B99="",B98=""),"",B99-B98)</f>
        <v/>
      </c>
      <c r="D99" s="11">
        <f>IF(B99="","",B99-$B$3)</f>
        <v/>
      </c>
      <c r="E99" s="12">
        <f>IF(OR(B99="",$B$5=0),"",703*B99/$B$5^2)</f>
        <v/>
      </c>
      <c r="F99" s="4" t="n"/>
      <c r="G99" s="13" t="n"/>
    </row>
    <row r="100">
      <c r="A100" s="10">
        <f>$B$6+630</f>
        <v/>
      </c>
      <c r="B100" s="4" t="n"/>
      <c r="C100" s="11">
        <f>IF(OR(B100="",B99=""),"",B100-B99)</f>
        <v/>
      </c>
      <c r="D100" s="11">
        <f>IF(B100="","",B100-$B$3)</f>
        <v/>
      </c>
      <c r="E100" s="12">
        <f>IF(OR(B100="",$B$5=0),"",703*B100/$B$5^2)</f>
        <v/>
      </c>
      <c r="F100" s="4" t="n"/>
      <c r="G100" s="13" t="n"/>
    </row>
    <row r="101">
      <c r="A101" s="10">
        <f>$B$6+637</f>
        <v/>
      </c>
      <c r="B101" s="4" t="n"/>
      <c r="C101" s="11">
        <f>IF(OR(B101="",B100=""),"",B101-B100)</f>
        <v/>
      </c>
      <c r="D101" s="11">
        <f>IF(B101="","",B101-$B$3)</f>
        <v/>
      </c>
      <c r="E101" s="12">
        <f>IF(OR(B101="",$B$5=0),"",703*B101/$B$5^2)</f>
        <v/>
      </c>
      <c r="F101" s="4" t="n"/>
      <c r="G101" s="13" t="n"/>
    </row>
    <row r="102">
      <c r="A102" s="10">
        <f>$B$6+644</f>
        <v/>
      </c>
      <c r="B102" s="4" t="n"/>
      <c r="C102" s="11">
        <f>IF(OR(B102="",B101=""),"",B102-B101)</f>
        <v/>
      </c>
      <c r="D102" s="11">
        <f>IF(B102="","",B102-$B$3)</f>
        <v/>
      </c>
      <c r="E102" s="12">
        <f>IF(OR(B102="",$B$5=0),"",703*B102/$B$5^2)</f>
        <v/>
      </c>
      <c r="F102" s="4" t="n"/>
      <c r="G102" s="13" t="n"/>
    </row>
    <row r="103">
      <c r="A103" s="10">
        <f>$B$6+651</f>
        <v/>
      </c>
      <c r="B103" s="4" t="n"/>
      <c r="C103" s="11">
        <f>IF(OR(B103="",B102=""),"",B103-B102)</f>
        <v/>
      </c>
      <c r="D103" s="11">
        <f>IF(B103="","",B103-$B$3)</f>
        <v/>
      </c>
      <c r="E103" s="12">
        <f>IF(OR(B103="",$B$5=0),"",703*B103/$B$5^2)</f>
        <v/>
      </c>
      <c r="F103" s="4" t="n"/>
      <c r="G103" s="13" t="n"/>
    </row>
    <row r="104">
      <c r="A104" s="10">
        <f>$B$6+658</f>
        <v/>
      </c>
      <c r="B104" s="4" t="n"/>
      <c r="C104" s="11">
        <f>IF(OR(B104="",B103=""),"",B104-B103)</f>
        <v/>
      </c>
      <c r="D104" s="11">
        <f>IF(B104="","",B104-$B$3)</f>
        <v/>
      </c>
      <c r="E104" s="12">
        <f>IF(OR(B104="",$B$5=0),"",703*B104/$B$5^2)</f>
        <v/>
      </c>
      <c r="F104" s="4" t="n"/>
      <c r="G104" s="13" t="n"/>
    </row>
    <row r="105">
      <c r="A105" s="10">
        <f>$B$6+665</f>
        <v/>
      </c>
      <c r="B105" s="4" t="n"/>
      <c r="C105" s="11">
        <f>IF(OR(B105="",B104=""),"",B105-B104)</f>
        <v/>
      </c>
      <c r="D105" s="11">
        <f>IF(B105="","",B105-$B$3)</f>
        <v/>
      </c>
      <c r="E105" s="12">
        <f>IF(OR(B105="",$B$5=0),"",703*B105/$B$5^2)</f>
        <v/>
      </c>
      <c r="F105" s="4" t="n"/>
      <c r="G105" s="13" t="n"/>
    </row>
    <row r="106">
      <c r="A106" s="10">
        <f>$B$6+672</f>
        <v/>
      </c>
      <c r="B106" s="4" t="n"/>
      <c r="C106" s="11">
        <f>IF(OR(B106="",B105=""),"",B106-B105)</f>
        <v/>
      </c>
      <c r="D106" s="11">
        <f>IF(B106="","",B106-$B$3)</f>
        <v/>
      </c>
      <c r="E106" s="12">
        <f>IF(OR(B106="",$B$5=0),"",703*B106/$B$5^2)</f>
        <v/>
      </c>
      <c r="F106" s="4" t="n"/>
      <c r="G106" s="13" t="n"/>
    </row>
    <row r="107">
      <c r="A107" s="10">
        <f>$B$6+679</f>
        <v/>
      </c>
      <c r="B107" s="4" t="n"/>
      <c r="C107" s="11">
        <f>IF(OR(B107="",B106=""),"",B107-B106)</f>
        <v/>
      </c>
      <c r="D107" s="11">
        <f>IF(B107="","",B107-$B$3)</f>
        <v/>
      </c>
      <c r="E107" s="12">
        <f>IF(OR(B107="",$B$5=0),"",703*B107/$B$5^2)</f>
        <v/>
      </c>
      <c r="F107" s="4" t="n"/>
      <c r="G107" s="13" t="n"/>
    </row>
    <row r="108">
      <c r="A108" s="10">
        <f>$B$6+686</f>
        <v/>
      </c>
      <c r="B108" s="4" t="n"/>
      <c r="C108" s="11">
        <f>IF(OR(B108="",B107=""),"",B108-B107)</f>
        <v/>
      </c>
      <c r="D108" s="11">
        <f>IF(B108="","",B108-$B$3)</f>
        <v/>
      </c>
      <c r="E108" s="12">
        <f>IF(OR(B108="",$B$5=0),"",703*B108/$B$5^2)</f>
        <v/>
      </c>
      <c r="F108" s="4" t="n"/>
      <c r="G108" s="13" t="n"/>
    </row>
    <row r="109">
      <c r="A109" s="10">
        <f>$B$6+693</f>
        <v/>
      </c>
      <c r="B109" s="4" t="n"/>
      <c r="C109" s="11">
        <f>IF(OR(B109="",B108=""),"",B109-B108)</f>
        <v/>
      </c>
      <c r="D109" s="11">
        <f>IF(B109="","",B109-$B$3)</f>
        <v/>
      </c>
      <c r="E109" s="12">
        <f>IF(OR(B109="",$B$5=0),"",703*B109/$B$5^2)</f>
        <v/>
      </c>
      <c r="F109" s="4" t="n"/>
      <c r="G109" s="13" t="n"/>
    </row>
    <row r="110">
      <c r="A110" s="10">
        <f>$B$6+700</f>
        <v/>
      </c>
      <c r="B110" s="4" t="n"/>
      <c r="C110" s="11">
        <f>IF(OR(B110="",B109=""),"",B110-B109)</f>
        <v/>
      </c>
      <c r="D110" s="11">
        <f>IF(B110="","",B110-$B$3)</f>
        <v/>
      </c>
      <c r="E110" s="12">
        <f>IF(OR(B110="",$B$5=0),"",703*B110/$B$5^2)</f>
        <v/>
      </c>
      <c r="F110" s="4" t="n"/>
      <c r="G110" s="13" t="n"/>
    </row>
    <row r="111">
      <c r="A111" s="10">
        <f>$B$6+707</f>
        <v/>
      </c>
      <c r="B111" s="4" t="n"/>
      <c r="C111" s="11">
        <f>IF(OR(B111="",B110=""),"",B111-B110)</f>
        <v/>
      </c>
      <c r="D111" s="11">
        <f>IF(B111="","",B111-$B$3)</f>
        <v/>
      </c>
      <c r="E111" s="12">
        <f>IF(OR(B111="",$B$5=0),"",703*B111/$B$5^2)</f>
        <v/>
      </c>
      <c r="F111" s="4" t="n"/>
      <c r="G111" s="13" t="n"/>
    </row>
    <row r="112">
      <c r="A112" s="10">
        <f>$B$6+714</f>
        <v/>
      </c>
      <c r="B112" s="4" t="n"/>
      <c r="C112" s="11">
        <f>IF(OR(B112="",B111=""),"",B112-B111)</f>
        <v/>
      </c>
      <c r="D112" s="11">
        <f>IF(B112="","",B112-$B$3)</f>
        <v/>
      </c>
      <c r="E112" s="12">
        <f>IF(OR(B112="",$B$5=0),"",703*B112/$B$5^2)</f>
        <v/>
      </c>
      <c r="F112" s="4" t="n"/>
      <c r="G112" s="13" t="n"/>
    </row>
    <row r="113">
      <c r="A113" s="10">
        <f>$B$6+721</f>
        <v/>
      </c>
      <c r="B113" s="4" t="n"/>
      <c r="C113" s="11">
        <f>IF(OR(B113="",B112=""),"",B113-B112)</f>
        <v/>
      </c>
      <c r="D113" s="11">
        <f>IF(B113="","",B113-$B$3)</f>
        <v/>
      </c>
      <c r="E113" s="12">
        <f>IF(OR(B113="",$B$5=0),"",703*B113/$B$5^2)</f>
        <v/>
      </c>
      <c r="F113" s="4" t="n"/>
      <c r="G113" s="13" t="n"/>
    </row>
  </sheetData>
  <conditionalFormatting sqref="C10:C113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2026-10-20T23:19:59Z</dcterms:created>
  <dcterms:modified xmlns:dcterms="http://purl.org/dc/terms/" xmlns:xsi="http://www.w3.org/2001/XMLSchema-instance" xsi:type="dcterms:W3CDTF">2026-10-20T23:19:59Z</dcterms:modified>
</cp:coreProperties>
</file>